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https://comvig.sharepoint.com/sites/ServiziCitta/servizioict/Determine/1. Anno Corrente/ASM Impegno di spesa anni 17-22/2022/SMCITY_Fatturazione Sem2_2022_PRIME BOZZE/"/>
    </mc:Choice>
  </mc:AlternateContent>
  <xr:revisionPtr revIDLastSave="143" documentId="8_{54CC2656-7BB6-4E3D-8ECA-5B91AE986D0B}" xr6:coauthVersionLast="47" xr6:coauthVersionMax="47" xr10:uidLastSave="{6BEC1D38-0A36-46EA-A0E7-848647F2FA88}"/>
  <bookViews>
    <workbookView xWindow="-120" yWindow="-120" windowWidth="29040" windowHeight="15840" tabRatio="837" xr2:uid="{00000000-000D-0000-FFFF-FFFF00000000}"/>
  </bookViews>
  <sheets>
    <sheet name="PREVISIONI 2023-24  ASM" sheetId="14" r:id="rId1"/>
    <sheet name="quadro riassuntivo contratto" sheetId="4" state="hidden" r:id="rId2"/>
  </sheets>
  <definedNames>
    <definedName name="_xlnm._FilterDatabase" localSheetId="0" hidden="1">'PREVISIONI 2023-24  ASM'!$A$1:$T$103</definedName>
    <definedName name="_xlnm.Print_Area" localSheetId="0">'PREVISIONI 2023-24  ASM'!$A$1:$T$107</definedName>
    <definedName name="Excel_BuiltIn__FilterDatabase" localSheetId="0">'PREVISIONI 2023-24  ASM'!$A$1:$J$6</definedName>
    <definedName name="_xlnm.Print_Titles" localSheetId="0">'PREVISIONI 2023-24  ASM'!$1:$1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21" i="14" l="1"/>
  <c r="G119" i="14"/>
  <c r="N54" i="14"/>
  <c r="D119" i="14"/>
  <c r="M29" i="14"/>
  <c r="L3" i="14"/>
  <c r="P10" i="14"/>
  <c r="O10" i="14"/>
  <c r="M98" i="14" l="1"/>
  <c r="M74" i="14"/>
  <c r="M72" i="14"/>
  <c r="M49" i="14"/>
  <c r="M45" i="14"/>
  <c r="O31" i="14"/>
  <c r="K4" i="14"/>
  <c r="K5" i="14"/>
  <c r="K6" i="14"/>
  <c r="K7" i="14"/>
  <c r="K8" i="14"/>
  <c r="K9" i="14"/>
  <c r="K10" i="14"/>
  <c r="K13" i="14"/>
  <c r="K16" i="14"/>
  <c r="K20" i="14"/>
  <c r="K21" i="14"/>
  <c r="K22" i="14"/>
  <c r="K23" i="14"/>
  <c r="K24" i="14"/>
  <c r="K25" i="14"/>
  <c r="K26" i="14"/>
  <c r="K28" i="14"/>
  <c r="K29" i="14"/>
  <c r="K30" i="14"/>
  <c r="K32" i="14"/>
  <c r="K34" i="14"/>
  <c r="K35" i="14"/>
  <c r="K36" i="14"/>
  <c r="K37" i="14"/>
  <c r="K38" i="14"/>
  <c r="K39" i="14"/>
  <c r="K40" i="14"/>
  <c r="K41" i="14"/>
  <c r="K42" i="14"/>
  <c r="K46" i="14"/>
  <c r="K50" i="14"/>
  <c r="K54" i="14"/>
  <c r="K55" i="14"/>
  <c r="K59" i="14"/>
  <c r="K60" i="14"/>
  <c r="K64" i="14"/>
  <c r="K65" i="14"/>
  <c r="K66" i="14"/>
  <c r="K67" i="14"/>
  <c r="K68" i="14"/>
  <c r="K69" i="14"/>
  <c r="K73" i="14"/>
  <c r="K75" i="14"/>
  <c r="K76" i="14"/>
  <c r="K77" i="14"/>
  <c r="K78" i="14"/>
  <c r="K79" i="14"/>
  <c r="K80" i="14"/>
  <c r="K81" i="14"/>
  <c r="K82" i="14"/>
  <c r="K83" i="14"/>
  <c r="K84" i="14"/>
  <c r="K85" i="14"/>
  <c r="K86" i="14"/>
  <c r="K87" i="14"/>
  <c r="K88" i="14"/>
  <c r="K89" i="14"/>
  <c r="K90" i="14"/>
  <c r="K91" i="14"/>
  <c r="K92" i="14"/>
  <c r="K93" i="14"/>
  <c r="K94" i="14"/>
  <c r="K95" i="14"/>
  <c r="K99" i="14"/>
  <c r="K100" i="14"/>
  <c r="O100" i="14"/>
  <c r="F100" i="14"/>
  <c r="P100" i="14" s="1"/>
  <c r="O99" i="14"/>
  <c r="F99" i="14"/>
  <c r="P99" i="14" s="1"/>
  <c r="O95" i="14"/>
  <c r="F95" i="14"/>
  <c r="P95" i="14" s="1"/>
  <c r="O94" i="14"/>
  <c r="F94" i="14"/>
  <c r="P94" i="14" s="1"/>
  <c r="O93" i="14"/>
  <c r="F93" i="14"/>
  <c r="P93" i="14" s="1"/>
  <c r="O92" i="14"/>
  <c r="F92" i="14"/>
  <c r="P92" i="14" s="1"/>
  <c r="O91" i="14"/>
  <c r="F91" i="14"/>
  <c r="P91" i="14" s="1"/>
  <c r="O90" i="14"/>
  <c r="F90" i="14"/>
  <c r="P90" i="14" s="1"/>
  <c r="O89" i="14"/>
  <c r="F89" i="14"/>
  <c r="P89" i="14" s="1"/>
  <c r="O88" i="14"/>
  <c r="F88" i="14"/>
  <c r="P88" i="14" s="1"/>
  <c r="O87" i="14"/>
  <c r="F87" i="14"/>
  <c r="P87" i="14" s="1"/>
  <c r="O86" i="14"/>
  <c r="F86" i="14"/>
  <c r="P86" i="14" s="1"/>
  <c r="O85" i="14"/>
  <c r="F85" i="14"/>
  <c r="P85" i="14" s="1"/>
  <c r="O84" i="14"/>
  <c r="F84" i="14"/>
  <c r="P84" i="14" s="1"/>
  <c r="O83" i="14"/>
  <c r="F83" i="14"/>
  <c r="P83" i="14" s="1"/>
  <c r="O82" i="14"/>
  <c r="F82" i="14"/>
  <c r="P82" i="14" s="1"/>
  <c r="O81" i="14"/>
  <c r="F81" i="14"/>
  <c r="P81" i="14" s="1"/>
  <c r="O80" i="14"/>
  <c r="F80" i="14"/>
  <c r="P80" i="14" s="1"/>
  <c r="O79" i="14"/>
  <c r="F79" i="14"/>
  <c r="P79" i="14" s="1"/>
  <c r="O78" i="14"/>
  <c r="F78" i="14"/>
  <c r="P78" i="14" s="1"/>
  <c r="O77" i="14"/>
  <c r="F77" i="14"/>
  <c r="P77" i="14" s="1"/>
  <c r="O76" i="14"/>
  <c r="F76" i="14"/>
  <c r="P76" i="14" s="1"/>
  <c r="O75" i="14"/>
  <c r="F75" i="14"/>
  <c r="P75" i="14" s="1"/>
  <c r="O73" i="14"/>
  <c r="O72" i="14" s="1"/>
  <c r="F73" i="14"/>
  <c r="P73" i="14" s="1"/>
  <c r="O69" i="14"/>
  <c r="F69" i="14"/>
  <c r="P69" i="14" s="1"/>
  <c r="O68" i="14"/>
  <c r="F68" i="14"/>
  <c r="P68" i="14" s="1"/>
  <c r="O67" i="14"/>
  <c r="F67" i="14"/>
  <c r="P67" i="14" s="1"/>
  <c r="O66" i="14"/>
  <c r="F66" i="14"/>
  <c r="P66" i="14" s="1"/>
  <c r="P65" i="14"/>
  <c r="O65" i="14"/>
  <c r="M65" i="14"/>
  <c r="F65" i="14"/>
  <c r="N65" i="14" s="1"/>
  <c r="P64" i="14"/>
  <c r="O64" i="14"/>
  <c r="M64" i="14"/>
  <c r="F64" i="14"/>
  <c r="N64" i="14" s="1"/>
  <c r="P60" i="14"/>
  <c r="O60" i="14"/>
  <c r="F60" i="14"/>
  <c r="P59" i="14"/>
  <c r="O59" i="14"/>
  <c r="F59" i="14"/>
  <c r="P55" i="14"/>
  <c r="O55" i="14"/>
  <c r="F55" i="14"/>
  <c r="O54" i="14"/>
  <c r="F54" i="14"/>
  <c r="P54" i="14" s="1"/>
  <c r="O50" i="14"/>
  <c r="O49" i="14" s="1"/>
  <c r="F50" i="14"/>
  <c r="P50" i="14" s="1"/>
  <c r="O46" i="14"/>
  <c r="O45" i="14" s="1"/>
  <c r="F46" i="14"/>
  <c r="P46" i="14" s="1"/>
  <c r="O42" i="14"/>
  <c r="F42" i="14"/>
  <c r="P42" i="14" s="1"/>
  <c r="O41" i="14"/>
  <c r="F41" i="14"/>
  <c r="P41" i="14" s="1"/>
  <c r="O40" i="14"/>
  <c r="F40" i="14"/>
  <c r="P40" i="14" s="1"/>
  <c r="O39" i="14"/>
  <c r="F39" i="14"/>
  <c r="P39" i="14" s="1"/>
  <c r="P38" i="14"/>
  <c r="O38" i="14"/>
  <c r="F38" i="14"/>
  <c r="O37" i="14"/>
  <c r="F37" i="14"/>
  <c r="P37" i="14" s="1"/>
  <c r="P36" i="14"/>
  <c r="O36" i="14"/>
  <c r="F36" i="14"/>
  <c r="O35" i="14"/>
  <c r="F35" i="14"/>
  <c r="P35" i="14" s="1"/>
  <c r="O34" i="14"/>
  <c r="F34" i="14"/>
  <c r="P34" i="14" s="1"/>
  <c r="P32" i="14"/>
  <c r="M32" i="14"/>
  <c r="M31" i="14" s="1"/>
  <c r="F32" i="14"/>
  <c r="N32" i="14" s="1"/>
  <c r="M30" i="14"/>
  <c r="F30" i="14"/>
  <c r="N30" i="14" s="1"/>
  <c r="P29" i="14"/>
  <c r="O29" i="14"/>
  <c r="F29" i="14"/>
  <c r="N29" i="14" s="1"/>
  <c r="P28" i="14"/>
  <c r="O28" i="14"/>
  <c r="F28" i="14"/>
  <c r="P26" i="14"/>
  <c r="O26" i="14"/>
  <c r="F26" i="14"/>
  <c r="P25" i="14"/>
  <c r="O25" i="14"/>
  <c r="F25" i="14"/>
  <c r="O24" i="14"/>
  <c r="F24" i="14"/>
  <c r="P24" i="14" s="1"/>
  <c r="P23" i="14"/>
  <c r="O23" i="14"/>
  <c r="F23" i="14"/>
  <c r="P22" i="14"/>
  <c r="O22" i="14"/>
  <c r="F22" i="14"/>
  <c r="P21" i="14"/>
  <c r="O21" i="14"/>
  <c r="F21" i="14"/>
  <c r="O20" i="14"/>
  <c r="F20" i="14"/>
  <c r="P20" i="14" s="1"/>
  <c r="O16" i="14"/>
  <c r="O15" i="14" s="1"/>
  <c r="F16" i="14"/>
  <c r="P16" i="14" s="1"/>
  <c r="F13" i="14"/>
  <c r="P13" i="14" s="1"/>
  <c r="F10" i="14"/>
  <c r="P9" i="14"/>
  <c r="O9" i="14"/>
  <c r="F9" i="14"/>
  <c r="P8" i="14"/>
  <c r="O8" i="14"/>
  <c r="F8" i="14"/>
  <c r="P7" i="14"/>
  <c r="O7" i="14"/>
  <c r="F7" i="14"/>
  <c r="P6" i="14"/>
  <c r="O6" i="14"/>
  <c r="F6" i="14"/>
  <c r="P5" i="14"/>
  <c r="O5" i="14"/>
  <c r="F5" i="14"/>
  <c r="P4" i="14"/>
  <c r="O4" i="14"/>
  <c r="F4" i="14"/>
  <c r="O13" i="14" l="1"/>
  <c r="O12" i="14" s="1"/>
  <c r="O58" i="14"/>
  <c r="Q31" i="14"/>
  <c r="O74" i="14"/>
  <c r="Q74" i="14" s="1"/>
  <c r="O98" i="14"/>
  <c r="Q98" i="14" s="1"/>
  <c r="O33" i="14"/>
  <c r="M63" i="14"/>
  <c r="O63" i="14"/>
  <c r="O53" i="14"/>
  <c r="O19" i="14"/>
  <c r="M27" i="14"/>
  <c r="M103" i="14" s="1"/>
  <c r="L15" i="14"/>
  <c r="Q15" i="14" s="1"/>
  <c r="O27" i="14"/>
  <c r="Q58" i="14"/>
  <c r="Q49" i="14"/>
  <c r="O3" i="14"/>
  <c r="Q72" i="14"/>
  <c r="Q45" i="14"/>
  <c r="L12" i="14"/>
  <c r="Q12" i="14" s="1"/>
  <c r="Q33" i="14" l="1"/>
  <c r="Q63" i="14"/>
  <c r="N103" i="14"/>
  <c r="O103" i="14"/>
  <c r="P103" i="14" s="1"/>
  <c r="Q53" i="14"/>
  <c r="Q27" i="14"/>
  <c r="Q3" i="14"/>
  <c r="Q19" i="14"/>
  <c r="Q71" i="14"/>
  <c r="Q18" i="14" l="1"/>
  <c r="Q103" i="14" s="1"/>
  <c r="Q106" i="14" s="1"/>
  <c r="J21" i="4" l="1"/>
  <c r="J15" i="4"/>
  <c r="J13" i="4"/>
  <c r="B5" i="4"/>
  <c r="J36" i="4" l="1"/>
  <c r="J38" i="4" s="1"/>
</calcChain>
</file>

<file path=xl/sharedStrings.xml><?xml version="1.0" encoding="utf-8"?>
<sst xmlns="http://schemas.openxmlformats.org/spreadsheetml/2006/main" count="465" uniqueCount="212">
  <si>
    <t>Contratto</t>
  </si>
  <si>
    <t>Cod.</t>
  </si>
  <si>
    <t>Descrizione</t>
  </si>
  <si>
    <t>Tipo</t>
  </si>
  <si>
    <t>Importo totale annuo NETTO</t>
  </si>
  <si>
    <t>Quota semestre o Percentuale liquidabile</t>
  </si>
  <si>
    <t>Art.6</t>
  </si>
  <si>
    <t>c.2</t>
  </si>
  <si>
    <t>una tantum</t>
  </si>
  <si>
    <t>o) scuola R. Bianchi - c.so togliatti</t>
  </si>
  <si>
    <t>p) asilo Gioia - c.so togliatti</t>
  </si>
  <si>
    <t>t) Marazzani</t>
  </si>
  <si>
    <t>u) Cararola</t>
  </si>
  <si>
    <t>v) Deomini+asilo Arcobaleno</t>
  </si>
  <si>
    <t>x) Trottola</t>
  </si>
  <si>
    <t>z) Palazzetto</t>
  </si>
  <si>
    <t>c. 4.1</t>
  </si>
  <si>
    <t>a) posizioni telecamere videosorveglianza sicurezza (n. 80 a.p.)</t>
  </si>
  <si>
    <t>c.5.1</t>
  </si>
  <si>
    <t>a) telefono IP (n.100)</t>
  </si>
  <si>
    <t>c. 6.1</t>
  </si>
  <si>
    <t>a24 Bramante - via Valletta Fogliano</t>
  </si>
  <si>
    <t>a25 Ricci - via Beccaria</t>
  </si>
  <si>
    <t>a27 A.Negri - v.lo Scuole</t>
  </si>
  <si>
    <t>a28 Pistoia Mastronardi - via Gravellona</t>
  </si>
  <si>
    <t>a30 Marazzani - via Gramsci</t>
  </si>
  <si>
    <t>a31 Don Milani - via Mondetti</t>
  </si>
  <si>
    <t>a32 Regina Margherita / cortile Palabasletta</t>
  </si>
  <si>
    <t>a37 Garibaldi / Kennedy</t>
  </si>
  <si>
    <t>a39 Gravellona / piazza Piccolini</t>
  </si>
  <si>
    <t>a43 Decembrio / XXVI Aprile (sc.le Bussi ang. V.lo Dè Roveti)</t>
  </si>
  <si>
    <t>a48 altre esigenze puntuali / future dell'Amministrazione (tot = 6)</t>
  </si>
  <si>
    <t>b1 Vittorio Emanuele / Battisti</t>
  </si>
  <si>
    <t>b2 Vittorio Emanuele / dé Roveti</t>
  </si>
  <si>
    <t>b6 Da Vinci / Parco Pertini</t>
  </si>
  <si>
    <t>b7 Da Vinci / Buozzi</t>
  </si>
  <si>
    <t>b14 Trivulzio / Roggia Vecchia</t>
  </si>
  <si>
    <t>b20 Milano / Ospedale</t>
  </si>
  <si>
    <t>b21 La Marmora / ing. Pronto Soccorso</t>
  </si>
  <si>
    <t>b26 Berruti / Sforza</t>
  </si>
  <si>
    <t>b38 Giusto /fondo strada (retro scuole Besozzi)</t>
  </si>
  <si>
    <t>c. 8.a</t>
  </si>
  <si>
    <t>a8 collegamento a banca dati nazionale SCNTT presso CEN Napoli</t>
  </si>
  <si>
    <t>c. 12</t>
  </si>
  <si>
    <t>c. 13</t>
  </si>
  <si>
    <t>a) cartello segnaletico per videosorveglianza (n.100)</t>
  </si>
  <si>
    <t>b) cartello informativo zone wi-fi (n.100)</t>
  </si>
  <si>
    <t>c. 15</t>
  </si>
  <si>
    <t>e) PMV6 -varco flussi 7 = GENOVA (c.so genova / via battaglia della sforzesca - cattabrega)  - [cm 80x160 ca.]</t>
  </si>
  <si>
    <t>f) PMV7 -varco flussi 8  = PAVIA ( c.so pavia / via dei ronchi - fraz. sforzesca)  - [cm 80x160 ca.]</t>
  </si>
  <si>
    <t>c. 16.2</t>
  </si>
  <si>
    <t>b1 Postazioni indirizzamento parcheggi n.1</t>
  </si>
  <si>
    <t>b2 Postazioni indirizzamento parcheggi n.2</t>
  </si>
  <si>
    <t>b3 Postazioni indirizzamento parcheggi n.3</t>
  </si>
  <si>
    <t>b4 Postazioni indirizzamento parcheggi n.4</t>
  </si>
  <si>
    <t>b5 Postazioni indirizzamento parcheggi n.5</t>
  </si>
  <si>
    <t>b6 Postazioni indirizzamento parcheggi n.6</t>
  </si>
  <si>
    <t>c. 17</t>
  </si>
  <si>
    <t>a) Predisposizione piattaforma tecnologica per rete di sensoristica territoriale, comprensiva di concentratori, software centralizzato per visualizzazione ed elaborazione dati su siti web e applicativi.  La rete sarà basata su protocollo Lorawan, con copertura cittadina e tutti i dati rilevati dai sensori di campo saranno trasmessi a una piattaforma applicativa centralizzata presso il POP Data Center di ASM.   La rete così realizzata sarà predisposta per future espansioni di copertura geografica e per altri servizi in ottica smart cities e di industria 4.0.   Sviluppo del software middleware per l'utilizzo delle informazioni rilevate dalla rete sensoristica ai fini della comunicazione alla cittadinanza attraverso pannelli informativi a messaggio variabile, sito web comunale e App. della rete Vigevano Smart City.  Comunicazione alle istituzioni delle informazioni rilevate a mezzo applicativi o open data a supporto delle determinazioni strategiche dell'Amministrazione. Comunicazione alle Forze dell'ordine delle informazioni rilevate a scopi di Pubblica Sicurezza.  La rete sensoristica rileverà per quartiere i dati sulla qualità dell'aria, intesi come concentrazione di polveri sottili, PM1, PM2.5, PM10, la temperatura, l'umidità e la pressione atmosfericae la luminosità.  Sono inoltre previsti sensori cittadini per il rilevamento del livello di radioattività.  Oltre alla sensoristica ambientale, verrà predisposto anche un sistema per conteggiare ai fini statistici e di pubblica sicurezza il numero di persone presenti in determinati luoghi pubblici.</t>
  </si>
  <si>
    <t>b) Servizio di rilevamento Qualità Aria a mezzo di centralina dotata dei seguenti sensori: PM1-PM2,5-PM10-Temperatura-Umidità-Pressione atmosferica-Luminosità. Comprensiva di installazione ed alimentazione in posizioni servite dalla rete Vigevano Smart City  e collegamento alla piattaforma centralizzata con protocollo Lorawan.</t>
  </si>
  <si>
    <t>1 Sensore Postazione 1</t>
  </si>
  <si>
    <t>2 Sensore Postazione 2</t>
  </si>
  <si>
    <t>3 Sensore Postazione 3</t>
  </si>
  <si>
    <t>4 Sensore Postazione 4</t>
  </si>
  <si>
    <t>5 Sensore Postazione 5</t>
  </si>
  <si>
    <t>1 Sensore Radiazioni Postazione 1</t>
  </si>
  <si>
    <t>2 Sensore Radiazioni Postazione 2</t>
  </si>
  <si>
    <t>1 Sensore Contapersone bidirezionale Postazione 1</t>
  </si>
  <si>
    <t>2 Sensore Contapersone bidirezionale Postazione 2</t>
  </si>
  <si>
    <t>3 Sensore Contapersone bidirezionale Postazione 3</t>
  </si>
  <si>
    <t>4 Sensore Contapersone bidirezionale Postazione 4</t>
  </si>
  <si>
    <t>5 Sensore Contapersone bidirezionale Postazione 5</t>
  </si>
  <si>
    <t>6 Sensore Contapersone bidirezionale Postazione 6</t>
  </si>
  <si>
    <t>7 Sensore Contapersone bidirezionale Postazione 7</t>
  </si>
  <si>
    <t>8 Sensore Contapersone bidirezionale Postazione 8</t>
  </si>
  <si>
    <t>9 Sensore Contapersone bidirezionale Postazione 9</t>
  </si>
  <si>
    <t>10 Sensore Contapersone bidirezionale Postazione 10</t>
  </si>
  <si>
    <t>11 Sensore Contapersone bidirezionale Postazione 11</t>
  </si>
  <si>
    <t>12 Sensore Contapersone bidirezionale Postazione 12</t>
  </si>
  <si>
    <t>13 Sensore Contapersone bidirezionale Postazione 13</t>
  </si>
  <si>
    <t>c. 18</t>
  </si>
  <si>
    <t>a) Attivazione e messa in servizio, comprendente licenze software e configurazione iniziale</t>
  </si>
  <si>
    <t>b) Relizzazione di n. 100 schede informative consultabili sia in formato testo/immagine che in formato audio, incluso eventuale aggiornamento per il periodo contrattuale</t>
  </si>
  <si>
    <t>CONTRATTO SMART CITIES</t>
  </si>
  <si>
    <t>REGISTRO N.81</t>
  </si>
  <si>
    <t>CAPITOLO</t>
  </si>
  <si>
    <t>TOTALE IVA ESCLUSA</t>
  </si>
  <si>
    <t>TOTALE IVA INCLUSA</t>
  </si>
  <si>
    <t>ANNO</t>
  </si>
  <si>
    <t>DETERMINA</t>
  </si>
  <si>
    <t>IMPORTO IMPEGNATO</t>
  </si>
  <si>
    <t>LIQUIDATO</t>
  </si>
  <si>
    <t>RESIDUO</t>
  </si>
  <si>
    <t>VARIAZIONI</t>
  </si>
  <si>
    <t>RESIDUO ESIGIBILITA’</t>
  </si>
  <si>
    <t>MANDATI</t>
  </si>
  <si>
    <t>FATTURA</t>
  </si>
  <si>
    <t>ANNO 2014</t>
  </si>
  <si>
    <t>1629/2014</t>
  </si>
  <si>
    <t>ANNO 2015</t>
  </si>
  <si>
    <t>20150228-3-0023</t>
  </si>
  <si>
    <t>20151001-8-0017</t>
  </si>
  <si>
    <t>1181/2015</t>
  </si>
  <si>
    <t>ANNO 2016</t>
  </si>
  <si>
    <t>20160131-8-0001</t>
  </si>
  <si>
    <t>1572/2015</t>
  </si>
  <si>
    <t>1457/2016</t>
  </si>
  <si>
    <t>ANNO 2017</t>
  </si>
  <si>
    <t>20161129-8-0008</t>
  </si>
  <si>
    <t>20161229-8-80009</t>
  </si>
  <si>
    <t>489/2017</t>
  </si>
  <si>
    <t>20170717-80005</t>
  </si>
  <si>
    <t>ANNO 2018</t>
  </si>
  <si>
    <t>ANNO 2019</t>
  </si>
  <si>
    <t>ANNO 2020</t>
  </si>
  <si>
    <t>ANNO 2021</t>
  </si>
  <si>
    <t>ANNO 2022</t>
  </si>
  <si>
    <t>ANNO 2023</t>
  </si>
  <si>
    <t>ANNO 2024</t>
  </si>
  <si>
    <t>ANNO 2025</t>
  </si>
  <si>
    <t>ANNO 2026</t>
  </si>
  <si>
    <t>ANNO 2027</t>
  </si>
  <si>
    <t>ANNO 2028</t>
  </si>
  <si>
    <t>TOTALE</t>
  </si>
  <si>
    <t>SOMME DISPONIBILI PER IL PROGETTO</t>
  </si>
  <si>
    <t>QUADRO RIASSUNTIVO SPESE PRESUNTE</t>
  </si>
  <si>
    <t>UNA TANTUM</t>
  </si>
  <si>
    <t>CANONE</t>
  </si>
  <si>
    <t>ATTIVITA’</t>
  </si>
  <si>
    <t>SOMME IPOTETICHE DISPONIBILI PER IL PROGETTO</t>
  </si>
  <si>
    <t>Art.6-WI-FI</t>
  </si>
  <si>
    <t>Art.6-VOIP</t>
  </si>
  <si>
    <t>Art.6-VIDEOSORVEGLIANZA a) già infrastrutturate</t>
  </si>
  <si>
    <t>Art.6-SEGNALETICA</t>
  </si>
  <si>
    <t>Importo totale annuo LORDO</t>
  </si>
  <si>
    <t>Art.6-SMART PARK pmv e frecce</t>
  </si>
  <si>
    <t>-</t>
  </si>
  <si>
    <t>da vinci/la marmora</t>
  </si>
  <si>
    <t>da vinci/XXV aprile</t>
  </si>
  <si>
    <t>b) sviluppo moduli di integrazione delle informazioni (interfacce web + report statistici periodici) X ZTL</t>
  </si>
  <si>
    <t>INTERCONNESIONE EDIFICI PUBBLLICI</t>
  </si>
  <si>
    <t>c.4.1</t>
  </si>
  <si>
    <t>WI-FI PUBBLICO "VIGEVANO SMART"</t>
  </si>
  <si>
    <t>VOIP</t>
  </si>
  <si>
    <t>c.6.1</t>
  </si>
  <si>
    <t>VIDEOSORVEGLIANZA DI SICUREZZA</t>
  </si>
  <si>
    <t>a)</t>
  </si>
  <si>
    <t>b)</t>
  </si>
  <si>
    <t>c.8.a</t>
  </si>
  <si>
    <t>MONITORAGGIO FLUSSI DI TRAFFICO</t>
  </si>
  <si>
    <t>c.12</t>
  </si>
  <si>
    <t>SVILUPPO E INTEGRAZIONE INFORMAZIONI VARCHI FLUSSI ZTL</t>
  </si>
  <si>
    <t>sviluppo x monitoraggio flussi + sviluppo x ZTL</t>
  </si>
  <si>
    <t>c.13</t>
  </si>
  <si>
    <t>SEGNALETICA</t>
  </si>
  <si>
    <t>c.15</t>
  </si>
  <si>
    <t>SISTEMI DI SEGNALAZIONE / INFORMATIVI (PMV)</t>
  </si>
  <si>
    <t>c.16</t>
  </si>
  <si>
    <t>SERVIZIO RILEVAMENTO E INDIRIZZAMENTO PARCHEGGI  &lt;&lt;VIGEVANO SMART PARKING&gt;&gt;</t>
  </si>
  <si>
    <t>c.17</t>
  </si>
  <si>
    <t>SERVIZI INTEGRATIVI: SENSORISTICA</t>
  </si>
  <si>
    <t>n. 20 sensori: 5 rilevamento aria + 2 radiazioni + 13 contapersone</t>
  </si>
  <si>
    <t>predisposizione piattaforma tecnologica per rete sensoristica</t>
  </si>
  <si>
    <t>c.18</t>
  </si>
  <si>
    <t>SERVIZI INTEGRATIVI: REALTA' AUMENTATA</t>
  </si>
  <si>
    <t>TOTALE netto                  UNA TANTUM</t>
  </si>
  <si>
    <t>TOTALE lordo                     UNA TANTUM</t>
  </si>
  <si>
    <t>TOTALE netto                                UNA TANTUM</t>
  </si>
  <si>
    <t>TOTALE lordo                                UNA TANTUM</t>
  </si>
  <si>
    <t>a24-a32</t>
  </si>
  <si>
    <t>a33-a43</t>
  </si>
  <si>
    <t>a44-a48</t>
  </si>
  <si>
    <t>b1-b44</t>
  </si>
  <si>
    <t>2.b - PANNELLI E FRECCE: n. 15 frecce</t>
  </si>
  <si>
    <t>attivazione e messa in servizio + 65 schede informative</t>
  </si>
  <si>
    <t>PRIORITa' SINDACO</t>
  </si>
  <si>
    <t>previsione 20 a.p. (25%)  (totale posati n. 14+piano B ztl)</t>
  </si>
  <si>
    <t>previsione n.10  (10%)</t>
  </si>
  <si>
    <t>ultima a disposizione (es. Pavia/Brodolini x Polizia Locale)</t>
  </si>
  <si>
    <t>RIMANGONO 65 SCHEDE (35 su 100 tolte x compensazione 2021)</t>
  </si>
  <si>
    <t>postazioni già infrastrutturate già autorizzate</t>
  </si>
  <si>
    <t>postazioni già infrastrutturate punti intermedi</t>
  </si>
  <si>
    <t>collegamento SCNTT</t>
  </si>
  <si>
    <t>Previsione                     2023-2024                                         [addendum]           solo               una tantum</t>
  </si>
  <si>
    <t>realizzato luglio 2022</t>
  </si>
  <si>
    <t>realizzato novembre 2022</t>
  </si>
  <si>
    <r>
      <t xml:space="preserve">Quota netta prevista da fatturare                   </t>
    </r>
    <r>
      <rPr>
        <b/>
        <sz val="22"/>
        <rFont val="Calibri"/>
        <family val="2"/>
      </rPr>
      <t xml:space="preserve">2023       </t>
    </r>
    <r>
      <rPr>
        <b/>
        <sz val="9"/>
        <rFont val="Calibri"/>
        <family val="2"/>
      </rPr>
      <t>ex 2022</t>
    </r>
  </si>
  <si>
    <r>
      <t xml:space="preserve">Quota lorda prevista da fatturare                  </t>
    </r>
    <r>
      <rPr>
        <b/>
        <sz val="22"/>
        <rFont val="Calibri"/>
        <family val="2"/>
      </rPr>
      <t xml:space="preserve">2023      </t>
    </r>
    <r>
      <rPr>
        <b/>
        <sz val="9"/>
        <rFont val="Calibri"/>
        <family val="2"/>
      </rPr>
      <t>ex 2022</t>
    </r>
  </si>
  <si>
    <r>
      <t xml:space="preserve">Quota netta prevista da fatturare                   </t>
    </r>
    <r>
      <rPr>
        <b/>
        <sz val="22"/>
        <color rgb="FFFF0000"/>
        <rFont val="Calibri"/>
        <family val="2"/>
      </rPr>
      <t xml:space="preserve">2024      </t>
    </r>
    <r>
      <rPr>
        <b/>
        <sz val="9"/>
        <color rgb="FFFF0000"/>
        <rFont val="Calibri"/>
        <family val="2"/>
      </rPr>
      <t>ex 2023</t>
    </r>
  </si>
  <si>
    <r>
      <t xml:space="preserve">Quota lorda prevista da fatturare                  </t>
    </r>
    <r>
      <rPr>
        <b/>
        <sz val="22"/>
        <color rgb="FFFF0000"/>
        <rFont val="Calibri"/>
        <family val="2"/>
      </rPr>
      <t xml:space="preserve">2024      </t>
    </r>
    <r>
      <rPr>
        <b/>
        <sz val="9"/>
        <color rgb="FFFF0000"/>
        <rFont val="Calibri"/>
        <family val="2"/>
      </rPr>
      <t>ex 2023</t>
    </r>
  </si>
  <si>
    <t>N.B.1_ canoni per ora non considerati</t>
  </si>
  <si>
    <t>N.B.2_ invariato da Previsioni 2022-2023 in attesa di conferme dal Comune</t>
  </si>
  <si>
    <t>NOTE:</t>
  </si>
  <si>
    <t>(già toltI solo PALAZZETTO e PERTINI, ordinati ed eseguiti nel 2022)</t>
  </si>
  <si>
    <r>
      <t>N.B.3_ da ridefinirsi e completarsi situazione SWITCH</t>
    </r>
    <r>
      <rPr>
        <u/>
        <sz val="9"/>
        <color rgb="FFFF0000"/>
        <rFont val="Verdana"/>
        <family val="2"/>
      </rPr>
      <t xml:space="preserve"> in sospes</t>
    </r>
    <r>
      <rPr>
        <sz val="9"/>
        <color rgb="FFFF0000"/>
        <rFont val="Verdana"/>
        <family val="2"/>
        <charset val="1"/>
      </rPr>
      <t>o ('BASE + ESTENSIONI')</t>
    </r>
  </si>
  <si>
    <r>
      <t xml:space="preserve">Contratto Smart City                                 PREVISIONI  ANNUALI  2023-24 </t>
    </r>
    <r>
      <rPr>
        <u/>
        <sz val="10"/>
        <rFont val="Verdana"/>
        <family val="2"/>
      </rPr>
      <t>(invariato da Prev.2022-23 in attesa di conferme da Comune dal 10.09.2021) -</t>
    </r>
    <r>
      <rPr>
        <u/>
        <sz val="10"/>
        <color rgb="FFFF0000"/>
        <rFont val="Verdana"/>
        <family val="2"/>
      </rPr>
      <t xml:space="preserve"> </t>
    </r>
    <r>
      <rPr>
        <b/>
        <u/>
        <sz val="10"/>
        <color rgb="FFFF0000"/>
        <rFont val="Verdana"/>
        <family val="2"/>
      </rPr>
      <t>Ved. Note in calce &gt;&gt;</t>
    </r>
  </si>
  <si>
    <t>aggiornamento 25.11.2022</t>
  </si>
  <si>
    <t>postazioni già infrastrutturate altre scuole pubbliche non ancotra servite 17500</t>
  </si>
  <si>
    <t>n. 37+5 postazioni da infrastrutturare + 0 altre esigenze 8500</t>
  </si>
  <si>
    <t>n. 88 cartelli videosorveglianza + 100 cartelli wi-fi + (1+1) cartello monitoraggio flussi 2120</t>
  </si>
  <si>
    <t>PMV 22000</t>
  </si>
  <si>
    <t>VIDEOSORVEGLIANZA DI SICUREZZA punto a) postazioni già infrastrutturate altre scuole pubbliche non ancotra servite</t>
  </si>
  <si>
    <t>VIDEOSORVEGLIANZA DI SICUREZZA punto b) n. 37+5 postazioni da infrastrutturare + 0 altre esigenze 8500</t>
  </si>
  <si>
    <t>totale da togliere iva esclusa</t>
  </si>
  <si>
    <t>DISPONIBILITA' A BILANCIO</t>
  </si>
  <si>
    <t>MENO</t>
  </si>
  <si>
    <t>CANONI BASE</t>
  </si>
  <si>
    <t>CANONI ADDENDUM</t>
  </si>
  <si>
    <t>CANONI ZTL ATTIVATI FINE 2022</t>
  </si>
  <si>
    <t>UNA TANTUM 2023 CONCORDATA 18 GENNAIO</t>
  </si>
  <si>
    <t>DA METTERE IN DISPONIBILITA' BILANCIO 2023</t>
  </si>
  <si>
    <t>LAVORI DA NON EFFETTUARE NEL 2023 - INCONTRO 19 GENNAIO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</si>
</sst>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&quot;€ &quot;* #,##0.00_-;&quot;-€ &quot;* #,##0.00_-;_-&quot;€ &quot;* \-??_-;_-@_-"/>
    <numFmt numFmtId="165" formatCode="0.0%"/>
    <numFmt numFmtId="166" formatCode="[$€-410]\ #,##0.00;[Red]\-[$€-410]\ #,##0.00"/>
    <numFmt numFmtId="167" formatCode="_-* #,##0.00\ _€_-;\-* #,##0.00\ _€_-;_-* &quot;-&quot;??\ _€_-;_-@_-"/>
  </numFmts>
  <fonts count="53" x14ac:knownFonts="1">
    <font>
      <sz val="8"/>
      <name val="Verdana"/>
      <family val="2"/>
      <charset val="1"/>
    </font>
    <font>
      <sz val="8"/>
      <name val="Calibri"/>
      <family val="2"/>
      <charset val="1"/>
    </font>
    <font>
      <sz val="10"/>
      <color rgb="FFCC0000"/>
      <name val="Verdana"/>
      <family val="2"/>
      <charset val="1"/>
    </font>
    <font>
      <sz val="8"/>
      <color rgb="FFFF0000"/>
      <name val="Calibri"/>
      <family val="2"/>
      <charset val="1"/>
    </font>
    <font>
      <sz val="8"/>
      <color rgb="FFFF0000"/>
      <name val="Verdana"/>
      <family val="2"/>
      <charset val="1"/>
    </font>
    <font>
      <b/>
      <sz val="8"/>
      <name val="Verdana"/>
      <family val="2"/>
      <charset val="1"/>
    </font>
    <font>
      <b/>
      <sz val="12"/>
      <name val="Verdana"/>
      <family val="2"/>
      <charset val="1"/>
    </font>
    <font>
      <sz val="12"/>
      <name val="Verdana"/>
      <family val="2"/>
      <charset val="1"/>
    </font>
    <font>
      <b/>
      <sz val="12"/>
      <color rgb="FF800000"/>
      <name val="Verdana"/>
      <family val="2"/>
      <charset val="1"/>
    </font>
    <font>
      <sz val="8"/>
      <color rgb="FF0000FF"/>
      <name val="Verdana"/>
      <family val="2"/>
      <charset val="1"/>
    </font>
    <font>
      <b/>
      <sz val="8"/>
      <color rgb="FF800000"/>
      <name val="Verdana"/>
      <family val="2"/>
      <charset val="1"/>
    </font>
    <font>
      <b/>
      <sz val="8"/>
      <color rgb="FF0000FF"/>
      <name val="Verdana"/>
      <family val="2"/>
      <charset val="1"/>
    </font>
    <font>
      <b/>
      <sz val="8"/>
      <name val="Calibri"/>
      <family val="2"/>
    </font>
    <font>
      <sz val="8"/>
      <color rgb="FFFF0000"/>
      <name val="Calibri"/>
      <family val="2"/>
      <scheme val="minor"/>
    </font>
    <font>
      <sz val="8"/>
      <name val="Calibri"/>
      <family val="2"/>
    </font>
    <font>
      <b/>
      <sz val="8"/>
      <color rgb="FFFF0000"/>
      <name val="Calibri"/>
      <family val="2"/>
      <charset val="1"/>
    </font>
    <font>
      <sz val="8"/>
      <color rgb="FF002060"/>
      <name val="Calibri"/>
      <family val="2"/>
      <scheme val="minor"/>
    </font>
    <font>
      <sz val="8"/>
      <color theme="0" tint="-0.14999847407452621"/>
      <name val="Calibri"/>
      <family val="2"/>
      <charset val="1"/>
    </font>
    <font>
      <sz val="8"/>
      <color theme="0" tint="-0.14999847407452621"/>
      <name val="Verdana"/>
      <family val="2"/>
      <charset val="1"/>
    </font>
    <font>
      <sz val="8"/>
      <color rgb="FF002060"/>
      <name val="Verdana"/>
      <family val="2"/>
      <charset val="1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Verdana"/>
      <family val="2"/>
      <charset val="1"/>
    </font>
    <font>
      <b/>
      <sz val="8"/>
      <name val="Calibri"/>
      <family val="2"/>
      <charset val="1"/>
    </font>
    <font>
      <strike/>
      <sz val="8"/>
      <name val="Calibri"/>
      <family val="2"/>
      <scheme val="minor"/>
    </font>
    <font>
      <sz val="8"/>
      <name val="Verdana"/>
      <family val="2"/>
    </font>
    <font>
      <sz val="8"/>
      <color theme="0"/>
      <name val="Calibri"/>
      <family val="2"/>
      <scheme val="minor"/>
    </font>
    <font>
      <b/>
      <sz val="8"/>
      <name val="Verdana"/>
      <family val="2"/>
    </font>
    <font>
      <strike/>
      <sz val="8"/>
      <color theme="0" tint="-0.249977111117893"/>
      <name val="Calibri"/>
      <family val="2"/>
      <scheme val="minor"/>
    </font>
    <font>
      <b/>
      <strike/>
      <sz val="8"/>
      <color theme="0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Verdana"/>
      <family val="2"/>
    </font>
    <font>
      <b/>
      <sz val="11"/>
      <color rgb="FFC00000"/>
      <name val="Calibri"/>
      <family val="2"/>
      <scheme val="minor"/>
    </font>
    <font>
      <sz val="7"/>
      <color rgb="FFFF0000"/>
      <name val="Verdana"/>
      <family val="2"/>
    </font>
    <font>
      <b/>
      <sz val="16"/>
      <color rgb="FFFF6600"/>
      <name val="Calibri"/>
      <family val="2"/>
      <scheme val="minor"/>
    </font>
    <font>
      <b/>
      <sz val="11"/>
      <color rgb="FFFF6600"/>
      <name val="Calibri"/>
      <family val="2"/>
      <scheme val="minor"/>
    </font>
    <font>
      <sz val="8"/>
      <name val="Verdana"/>
      <family val="2"/>
      <charset val="1"/>
    </font>
    <font>
      <b/>
      <sz val="22"/>
      <color rgb="FFFF0000"/>
      <name val="Calibri"/>
      <family val="2"/>
    </font>
    <font>
      <b/>
      <sz val="22"/>
      <name val="Calibri"/>
      <family val="2"/>
    </font>
    <font>
      <b/>
      <sz val="8"/>
      <color theme="0" tint="-0.499984740745262"/>
      <name val="Calibri"/>
      <family val="2"/>
      <charset val="1"/>
    </font>
    <font>
      <strike/>
      <sz val="8"/>
      <color theme="0" tint="-0.249977111117893"/>
      <name val="Calibri"/>
      <family val="2"/>
    </font>
    <font>
      <b/>
      <strike/>
      <sz val="8"/>
      <color theme="0" tint="-0.249977111117893"/>
      <name val="Calibri"/>
      <family val="2"/>
    </font>
    <font>
      <sz val="7"/>
      <name val="Calibri"/>
      <family val="2"/>
      <scheme val="minor"/>
    </font>
    <font>
      <b/>
      <sz val="9"/>
      <name val="Calibri"/>
      <family val="2"/>
    </font>
    <font>
      <b/>
      <sz val="9"/>
      <color rgb="FFFF0000"/>
      <name val="Calibri"/>
      <family val="2"/>
    </font>
    <font>
      <b/>
      <sz val="12"/>
      <name val="Verdana"/>
      <family val="2"/>
    </font>
    <font>
      <b/>
      <sz val="10"/>
      <name val="Verdana"/>
      <family val="2"/>
    </font>
    <font>
      <u/>
      <sz val="10"/>
      <name val="Verdana"/>
      <family val="2"/>
    </font>
    <font>
      <u/>
      <sz val="10"/>
      <color rgb="FFFF0000"/>
      <name val="Verdana"/>
      <family val="2"/>
    </font>
    <font>
      <b/>
      <u/>
      <sz val="10"/>
      <color rgb="FFFF0000"/>
      <name val="Verdana"/>
      <family val="2"/>
    </font>
    <font>
      <sz val="9"/>
      <color rgb="FFFF0000"/>
      <name val="Verdana"/>
      <family val="2"/>
      <charset val="1"/>
    </font>
    <font>
      <u/>
      <sz val="9"/>
      <color rgb="FFFF0000"/>
      <name val="Verdana"/>
      <family val="2"/>
    </font>
    <font>
      <b/>
      <sz val="8"/>
      <color rgb="FF00206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C0C0C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rgb="FFFEB8F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 applyBorder="0" applyProtection="0"/>
    <xf numFmtId="44" fontId="36" fillId="0" borderId="0" applyFon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166" fontId="6" fillId="0" borderId="0" xfId="0" applyNumberFormat="1" applyFont="1"/>
    <xf numFmtId="0" fontId="8" fillId="0" borderId="0" xfId="0" applyFont="1"/>
    <xf numFmtId="166" fontId="8" fillId="0" borderId="0" xfId="0" applyNumberFormat="1" applyFont="1"/>
    <xf numFmtId="166" fontId="0" fillId="0" borderId="0" xfId="0" applyNumberFormat="1"/>
    <xf numFmtId="166" fontId="5" fillId="0" borderId="0" xfId="0" applyNumberFormat="1" applyFont="1"/>
    <xf numFmtId="0" fontId="5" fillId="0" borderId="3" xfId="0" applyFont="1" applyBorder="1"/>
    <xf numFmtId="166" fontId="5" fillId="0" borderId="3" xfId="0" applyNumberFormat="1" applyFont="1" applyBorder="1"/>
    <xf numFmtId="166" fontId="5" fillId="0" borderId="3" xfId="0" applyNumberFormat="1" applyFont="1" applyBorder="1" applyAlignment="1">
      <alignment wrapText="1"/>
    </xf>
    <xf numFmtId="0" fontId="0" fillId="0" borderId="3" xfId="0" applyBorder="1"/>
    <xf numFmtId="166" fontId="0" fillId="0" borderId="3" xfId="0" applyNumberFormat="1" applyBorder="1"/>
    <xf numFmtId="166" fontId="9" fillId="0" borderId="3" xfId="0" applyNumberFormat="1" applyFont="1" applyBorder="1"/>
    <xf numFmtId="0" fontId="10" fillId="0" borderId="0" xfId="0" applyFont="1"/>
    <xf numFmtId="166" fontId="10" fillId="0" borderId="0" xfId="0" applyNumberFormat="1" applyFont="1"/>
    <xf numFmtId="0" fontId="11" fillId="0" borderId="0" xfId="0" applyFont="1"/>
    <xf numFmtId="0" fontId="9" fillId="0" borderId="0" xfId="0" applyFont="1"/>
    <xf numFmtId="166" fontId="11" fillId="0" borderId="3" xfId="0" applyNumberFormat="1" applyFont="1" applyBorder="1"/>
    <xf numFmtId="166" fontId="11" fillId="0" borderId="0" xfId="0" applyNumberFormat="1" applyFont="1"/>
    <xf numFmtId="0" fontId="4" fillId="0" borderId="0" xfId="0" applyFont="1"/>
    <xf numFmtId="0" fontId="13" fillId="3" borderId="0" xfId="0" applyFont="1" applyFill="1" applyAlignment="1">
      <alignment vertical="center" wrapText="1"/>
    </xf>
    <xf numFmtId="0" fontId="17" fillId="2" borderId="2" xfId="0" applyFont="1" applyFill="1" applyBorder="1" applyAlignment="1">
      <alignment horizontal="center" vertical="top" wrapText="1"/>
    </xf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wrapText="1"/>
    </xf>
    <xf numFmtId="0" fontId="13" fillId="0" borderId="0" xfId="0" applyFont="1" applyAlignment="1">
      <alignment vertical="center" wrapText="1"/>
    </xf>
    <xf numFmtId="0" fontId="22" fillId="0" borderId="0" xfId="0" applyFont="1"/>
    <xf numFmtId="0" fontId="23" fillId="2" borderId="2" xfId="0" applyFont="1" applyFill="1" applyBorder="1" applyAlignment="1">
      <alignment horizontal="center" vertical="top" wrapText="1"/>
    </xf>
    <xf numFmtId="0" fontId="20" fillId="0" borderId="1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20" fillId="0" borderId="0" xfId="0" applyFont="1" applyAlignment="1">
      <alignment vertical="top" wrapText="1"/>
    </xf>
    <xf numFmtId="164" fontId="23" fillId="4" borderId="1" xfId="1" applyNumberFormat="1" applyFont="1" applyFill="1" applyBorder="1" applyAlignment="1" applyProtection="1">
      <alignment horizontal="center" vertical="top" wrapText="1"/>
    </xf>
    <xf numFmtId="0" fontId="28" fillId="0" borderId="1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164" fontId="20" fillId="0" borderId="1" xfId="1" applyNumberFormat="1" applyFont="1" applyBorder="1" applyAlignment="1" applyProtection="1">
      <alignment horizontal="center" vertical="top"/>
    </xf>
    <xf numFmtId="164" fontId="0" fillId="0" borderId="0" xfId="1" applyNumberFormat="1" applyFont="1" applyBorder="1" applyProtection="1"/>
    <xf numFmtId="164" fontId="18" fillId="0" borderId="0" xfId="1" applyNumberFormat="1" applyFont="1" applyBorder="1" applyProtection="1"/>
    <xf numFmtId="164" fontId="25" fillId="0" borderId="0" xfId="1" applyNumberFormat="1" applyFont="1" applyBorder="1" applyProtection="1"/>
    <xf numFmtId="164" fontId="30" fillId="5" borderId="1" xfId="0" applyNumberFormat="1" applyFont="1" applyFill="1" applyBorder="1" applyAlignment="1">
      <alignment vertical="center" wrapText="1"/>
    </xf>
    <xf numFmtId="0" fontId="20" fillId="0" borderId="0" xfId="0" applyFont="1" applyAlignment="1">
      <alignment horizontal="center" vertical="top" wrapText="1"/>
    </xf>
    <xf numFmtId="164" fontId="30" fillId="0" borderId="0" xfId="0" applyNumberFormat="1" applyFont="1" applyAlignment="1">
      <alignment vertical="top" wrapText="1"/>
    </xf>
    <xf numFmtId="164" fontId="30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horizontal="center" vertical="top" wrapText="1"/>
    </xf>
    <xf numFmtId="0" fontId="24" fillId="0" borderId="0" xfId="0" applyFont="1" applyAlignment="1">
      <alignment vertical="top" wrapText="1"/>
    </xf>
    <xf numFmtId="0" fontId="24" fillId="0" borderId="0" xfId="0" applyFont="1" applyAlignment="1">
      <alignment horizontal="center" vertical="top" wrapText="1"/>
    </xf>
    <xf numFmtId="0" fontId="16" fillId="0" borderId="0" xfId="0" applyFont="1" applyAlignment="1">
      <alignment vertical="top" wrapText="1"/>
    </xf>
    <xf numFmtId="0" fontId="16" fillId="0" borderId="0" xfId="0" applyFont="1" applyAlignment="1">
      <alignment horizontal="center" vertical="top" wrapText="1"/>
    </xf>
    <xf numFmtId="0" fontId="13" fillId="3" borderId="0" xfId="0" applyFont="1" applyFill="1" applyAlignment="1">
      <alignment vertical="top" wrapText="1"/>
    </xf>
    <xf numFmtId="0" fontId="13" fillId="3" borderId="0" xfId="0" applyFont="1" applyFill="1" applyAlignment="1">
      <alignment horizontal="center" vertical="top" wrapText="1"/>
    </xf>
    <xf numFmtId="0" fontId="28" fillId="0" borderId="2" xfId="0" applyFont="1" applyBorder="1" applyAlignment="1">
      <alignment vertical="top" wrapText="1"/>
    </xf>
    <xf numFmtId="0" fontId="28" fillId="0" borderId="5" xfId="0" applyFont="1" applyBorder="1" applyAlignment="1">
      <alignment horizontal="center" vertical="top" wrapText="1"/>
    </xf>
    <xf numFmtId="164" fontId="28" fillId="0" borderId="5" xfId="1" applyNumberFormat="1" applyFont="1" applyBorder="1" applyAlignment="1" applyProtection="1">
      <alignment horizontal="center" vertical="top"/>
    </xf>
    <xf numFmtId="0" fontId="29" fillId="0" borderId="5" xfId="1" applyFont="1" applyBorder="1" applyAlignment="1" applyProtection="1">
      <alignment horizontal="center" vertical="top"/>
    </xf>
    <xf numFmtId="0" fontId="28" fillId="0" borderId="5" xfId="1" applyFont="1" applyBorder="1" applyAlignment="1" applyProtection="1">
      <alignment horizontal="center" vertical="top"/>
    </xf>
    <xf numFmtId="165" fontId="28" fillId="0" borderId="5" xfId="0" applyNumberFormat="1" applyFont="1" applyBorder="1" applyAlignment="1">
      <alignment horizontal="center" vertical="top"/>
    </xf>
    <xf numFmtId="164" fontId="28" fillId="0" borderId="6" xfId="1" applyNumberFormat="1" applyFont="1" applyBorder="1" applyAlignment="1" applyProtection="1">
      <alignment horizontal="center" vertical="top"/>
    </xf>
    <xf numFmtId="0" fontId="30" fillId="6" borderId="2" xfId="0" applyFont="1" applyFill="1" applyBorder="1" applyAlignment="1">
      <alignment horizontal="left" vertical="center" wrapText="1"/>
    </xf>
    <xf numFmtId="0" fontId="30" fillId="6" borderId="5" xfId="0" applyFont="1" applyFill="1" applyBorder="1" applyAlignment="1">
      <alignment horizontal="left" vertical="center" wrapText="1"/>
    </xf>
    <xf numFmtId="164" fontId="30" fillId="6" borderId="1" xfId="0" applyNumberFormat="1" applyFont="1" applyFill="1" applyBorder="1" applyAlignment="1">
      <alignment vertical="center" wrapText="1"/>
    </xf>
    <xf numFmtId="0" fontId="31" fillId="2" borderId="2" xfId="0" applyFont="1" applyFill="1" applyBorder="1" applyAlignment="1">
      <alignment horizontal="center" vertical="center" wrapText="1"/>
    </xf>
    <xf numFmtId="164" fontId="27" fillId="4" borderId="1" xfId="1" applyNumberFormat="1" applyFont="1" applyFill="1" applyBorder="1" applyProtection="1"/>
    <xf numFmtId="0" fontId="32" fillId="5" borderId="2" xfId="0" applyFont="1" applyFill="1" applyBorder="1" applyAlignment="1">
      <alignment vertical="center" wrapText="1"/>
    </xf>
    <xf numFmtId="0" fontId="32" fillId="5" borderId="1" xfId="0" applyFont="1" applyFill="1" applyBorder="1" applyAlignment="1">
      <alignment vertical="center" wrapText="1"/>
    </xf>
    <xf numFmtId="164" fontId="32" fillId="5" borderId="1" xfId="0" applyNumberFormat="1" applyFont="1" applyFill="1" applyBorder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left" vertical="center"/>
    </xf>
    <xf numFmtId="0" fontId="14" fillId="8" borderId="2" xfId="0" applyFont="1" applyFill="1" applyBorder="1" applyAlignment="1">
      <alignment horizontal="center" vertical="top" wrapText="1"/>
    </xf>
    <xf numFmtId="164" fontId="23" fillId="7" borderId="1" xfId="1" applyNumberFormat="1" applyFont="1" applyFill="1" applyBorder="1" applyAlignment="1" applyProtection="1">
      <alignment horizontal="center" vertical="top" wrapText="1"/>
    </xf>
    <xf numFmtId="164" fontId="36" fillId="7" borderId="1" xfId="1" applyNumberFormat="1" applyFont="1" applyFill="1" applyBorder="1" applyProtection="1"/>
    <xf numFmtId="164" fontId="15" fillId="9" borderId="1" xfId="1" applyNumberFormat="1" applyFont="1" applyFill="1" applyBorder="1" applyAlignment="1" applyProtection="1">
      <alignment horizontal="center" vertical="top" wrapText="1"/>
    </xf>
    <xf numFmtId="164" fontId="4" fillId="9" borderId="1" xfId="1" applyNumberFormat="1" applyFont="1" applyFill="1" applyBorder="1" applyProtection="1"/>
    <xf numFmtId="0" fontId="3" fillId="10" borderId="2" xfId="0" applyFont="1" applyFill="1" applyBorder="1" applyAlignment="1">
      <alignment horizontal="center" vertical="top" wrapText="1"/>
    </xf>
    <xf numFmtId="0" fontId="32" fillId="5" borderId="6" xfId="0" applyFont="1" applyFill="1" applyBorder="1" applyAlignment="1">
      <alignment horizontal="left" vertical="center" wrapText="1"/>
    </xf>
    <xf numFmtId="164" fontId="1" fillId="0" borderId="7" xfId="1" applyNumberFormat="1" applyFont="1" applyBorder="1" applyAlignment="1" applyProtection="1">
      <alignment horizontal="center" vertical="top" wrapText="1"/>
    </xf>
    <xf numFmtId="0" fontId="32" fillId="5" borderId="5" xfId="0" applyFont="1" applyFill="1" applyBorder="1" applyAlignment="1">
      <alignment vertical="center" wrapText="1"/>
    </xf>
    <xf numFmtId="0" fontId="32" fillId="5" borderId="1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top"/>
    </xf>
    <xf numFmtId="0" fontId="20" fillId="0" borderId="2" xfId="0" applyFont="1" applyBorder="1" applyAlignment="1">
      <alignment vertical="top" wrapText="1"/>
    </xf>
    <xf numFmtId="0" fontId="21" fillId="0" borderId="5" xfId="0" applyFont="1" applyBorder="1" applyAlignment="1">
      <alignment horizontal="center" vertical="top" wrapText="1"/>
    </xf>
    <xf numFmtId="164" fontId="20" fillId="0" borderId="5" xfId="1" applyNumberFormat="1" applyFont="1" applyBorder="1" applyAlignment="1" applyProtection="1">
      <alignment horizontal="center" vertical="top"/>
    </xf>
    <xf numFmtId="0" fontId="21" fillId="0" borderId="5" xfId="1" applyFont="1" applyBorder="1" applyAlignment="1" applyProtection="1">
      <alignment horizontal="center" vertical="top"/>
    </xf>
    <xf numFmtId="0" fontId="20" fillId="0" borderId="5" xfId="1" applyFont="1" applyBorder="1" applyAlignment="1" applyProtection="1">
      <alignment horizontal="center" vertical="top"/>
    </xf>
    <xf numFmtId="165" fontId="20" fillId="0" borderId="5" xfId="0" applyNumberFormat="1" applyFont="1" applyBorder="1" applyAlignment="1">
      <alignment horizontal="center" vertical="top"/>
    </xf>
    <xf numFmtId="164" fontId="32" fillId="6" borderId="1" xfId="0" applyNumberFormat="1" applyFont="1" applyFill="1" applyBorder="1" applyAlignment="1">
      <alignment vertical="center" wrapText="1"/>
    </xf>
    <xf numFmtId="0" fontId="32" fillId="6" borderId="1" xfId="0" applyFont="1" applyFill="1" applyBorder="1" applyAlignment="1">
      <alignment vertical="center" wrapText="1"/>
    </xf>
    <xf numFmtId="0" fontId="32" fillId="6" borderId="6" xfId="0" applyFont="1" applyFill="1" applyBorder="1" applyAlignment="1">
      <alignment horizontal="left" vertical="center" wrapText="1"/>
    </xf>
    <xf numFmtId="164" fontId="27" fillId="0" borderId="0" xfId="1" applyNumberFormat="1" applyFont="1" applyBorder="1" applyProtection="1"/>
    <xf numFmtId="164" fontId="33" fillId="0" borderId="0" xfId="1" applyNumberFormat="1" applyFont="1" applyBorder="1" applyAlignment="1" applyProtection="1">
      <alignment horizontal="center" wrapText="1"/>
    </xf>
    <xf numFmtId="164" fontId="23" fillId="0" borderId="4" xfId="1" applyNumberFormat="1" applyFont="1" applyBorder="1" applyAlignment="1" applyProtection="1">
      <alignment horizontal="center" vertical="top" wrapText="1"/>
    </xf>
    <xf numFmtId="164" fontId="23" fillId="0" borderId="0" xfId="1" applyNumberFormat="1" applyFont="1" applyBorder="1" applyAlignment="1" applyProtection="1">
      <alignment horizontal="center" vertical="top" wrapText="1"/>
    </xf>
    <xf numFmtId="164" fontId="27" fillId="0" borderId="4" xfId="1" applyNumberFormat="1" applyFont="1" applyBorder="1" applyProtection="1"/>
    <xf numFmtId="0" fontId="20" fillId="3" borderId="1" xfId="0" applyFont="1" applyFill="1" applyBorder="1" applyAlignment="1">
      <alignment vertical="top"/>
    </xf>
    <xf numFmtId="0" fontId="20" fillId="3" borderId="1" xfId="0" applyFont="1" applyFill="1" applyBorder="1" applyAlignment="1">
      <alignment horizontal="center" vertical="top"/>
    </xf>
    <xf numFmtId="0" fontId="20" fillId="3" borderId="1" xfId="0" applyFont="1" applyFill="1" applyBorder="1" applyAlignment="1">
      <alignment vertical="top" wrapText="1"/>
    </xf>
    <xf numFmtId="0" fontId="21" fillId="3" borderId="1" xfId="0" applyFont="1" applyFill="1" applyBorder="1" applyAlignment="1">
      <alignment horizontal="center" vertical="top" wrapText="1"/>
    </xf>
    <xf numFmtId="164" fontId="20" fillId="3" borderId="1" xfId="1" applyNumberFormat="1" applyFont="1" applyFill="1" applyBorder="1" applyAlignment="1" applyProtection="1">
      <alignment horizontal="center" vertical="top"/>
    </xf>
    <xf numFmtId="0" fontId="21" fillId="3" borderId="1" xfId="1" applyFont="1" applyFill="1" applyBorder="1" applyAlignment="1" applyProtection="1">
      <alignment horizontal="center" vertical="top"/>
    </xf>
    <xf numFmtId="0" fontId="20" fillId="3" borderId="1" xfId="1" applyFont="1" applyFill="1" applyBorder="1" applyAlignment="1" applyProtection="1">
      <alignment horizontal="center" vertical="top"/>
    </xf>
    <xf numFmtId="165" fontId="20" fillId="3" borderId="1" xfId="0" applyNumberFormat="1" applyFont="1" applyFill="1" applyBorder="1" applyAlignment="1">
      <alignment horizontal="center" vertical="top"/>
    </xf>
    <xf numFmtId="164" fontId="20" fillId="3" borderId="2" xfId="1" applyNumberFormat="1" applyFont="1" applyFill="1" applyBorder="1" applyAlignment="1" applyProtection="1">
      <alignment horizontal="center" vertical="top"/>
    </xf>
    <xf numFmtId="0" fontId="14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/>
    </xf>
    <xf numFmtId="0" fontId="12" fillId="3" borderId="1" xfId="0" applyFont="1" applyFill="1" applyBorder="1" applyAlignment="1">
      <alignment horizontal="center" vertical="top" wrapText="1"/>
    </xf>
    <xf numFmtId="164" fontId="1" fillId="3" borderId="1" xfId="1" applyNumberFormat="1" applyFont="1" applyFill="1" applyBorder="1" applyAlignment="1" applyProtection="1">
      <alignment horizontal="center" vertical="top"/>
    </xf>
    <xf numFmtId="0" fontId="23" fillId="3" borderId="1" xfId="1" applyFont="1" applyFill="1" applyBorder="1" applyAlignment="1" applyProtection="1">
      <alignment horizontal="center" vertical="top"/>
    </xf>
    <xf numFmtId="0" fontId="14" fillId="3" borderId="1" xfId="1" applyFont="1" applyFill="1" applyBorder="1" applyAlignment="1" applyProtection="1">
      <alignment horizontal="center" vertical="top"/>
    </xf>
    <xf numFmtId="165" fontId="14" fillId="3" borderId="1" xfId="0" applyNumberFormat="1" applyFont="1" applyFill="1" applyBorder="1" applyAlignment="1">
      <alignment horizontal="center" vertical="top"/>
    </xf>
    <xf numFmtId="10" fontId="1" fillId="3" borderId="1" xfId="0" applyNumberFormat="1" applyFont="1" applyFill="1" applyBorder="1" applyAlignment="1">
      <alignment horizontal="center" vertical="top"/>
    </xf>
    <xf numFmtId="164" fontId="14" fillId="3" borderId="2" xfId="1" applyNumberFormat="1" applyFont="1" applyFill="1" applyBorder="1" applyAlignment="1" applyProtection="1">
      <alignment horizontal="center" vertical="top"/>
    </xf>
    <xf numFmtId="164" fontId="14" fillId="3" borderId="1" xfId="1" applyNumberFormat="1" applyFont="1" applyFill="1" applyBorder="1" applyAlignment="1" applyProtection="1">
      <alignment horizontal="center" vertical="top"/>
    </xf>
    <xf numFmtId="0" fontId="20" fillId="3" borderId="0" xfId="0" applyFont="1" applyFill="1" applyAlignment="1">
      <alignment vertical="center" wrapText="1"/>
    </xf>
    <xf numFmtId="0" fontId="1" fillId="3" borderId="1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0" fontId="1" fillId="3" borderId="1" xfId="1" applyFont="1" applyFill="1" applyBorder="1" applyAlignment="1" applyProtection="1">
      <alignment horizontal="center" vertical="top"/>
    </xf>
    <xf numFmtId="165" fontId="1" fillId="3" borderId="1" xfId="0" applyNumberFormat="1" applyFont="1" applyFill="1" applyBorder="1" applyAlignment="1">
      <alignment horizontal="center" vertical="top"/>
    </xf>
    <xf numFmtId="164" fontId="1" fillId="3" borderId="2" xfId="1" applyNumberFormat="1" applyFont="1" applyFill="1" applyBorder="1" applyAlignment="1" applyProtection="1">
      <alignment horizontal="center" vertical="top"/>
    </xf>
    <xf numFmtId="0" fontId="14" fillId="3" borderId="1" xfId="0" applyFont="1" applyFill="1" applyBorder="1" applyAlignment="1">
      <alignment vertical="top"/>
    </xf>
    <xf numFmtId="0" fontId="26" fillId="3" borderId="0" xfId="0" applyFont="1" applyFill="1" applyAlignment="1">
      <alignment vertical="center" wrapText="1"/>
    </xf>
    <xf numFmtId="0" fontId="12" fillId="3" borderId="1" xfId="1" applyFont="1" applyFill="1" applyBorder="1" applyAlignment="1" applyProtection="1">
      <alignment horizontal="center" vertical="top"/>
    </xf>
    <xf numFmtId="0" fontId="16" fillId="3" borderId="0" xfId="0" applyFont="1" applyFill="1" applyAlignment="1">
      <alignment vertical="center" wrapText="1"/>
    </xf>
    <xf numFmtId="0" fontId="39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164" fontId="23" fillId="0" borderId="1" xfId="1" applyNumberFormat="1" applyFont="1" applyBorder="1" applyAlignment="1" applyProtection="1">
      <alignment horizontal="center" vertical="top" wrapText="1"/>
    </xf>
    <xf numFmtId="164" fontId="36" fillId="0" borderId="1" xfId="1" applyNumberFormat="1" applyFont="1" applyBorder="1" applyProtection="1"/>
    <xf numFmtId="0" fontId="40" fillId="11" borderId="1" xfId="0" applyFont="1" applyFill="1" applyBorder="1" applyAlignment="1">
      <alignment vertical="top" wrapText="1"/>
    </xf>
    <xf numFmtId="0" fontId="41" fillId="11" borderId="1" xfId="0" applyFont="1" applyFill="1" applyBorder="1" applyAlignment="1">
      <alignment horizontal="center" vertical="top" wrapText="1"/>
    </xf>
    <xf numFmtId="164" fontId="40" fillId="11" borderId="1" xfId="1" applyNumberFormat="1" applyFont="1" applyFill="1" applyBorder="1" applyAlignment="1" applyProtection="1">
      <alignment horizontal="center" vertical="top"/>
    </xf>
    <xf numFmtId="0" fontId="41" fillId="11" borderId="1" xfId="1" applyFont="1" applyFill="1" applyBorder="1" applyAlignment="1" applyProtection="1">
      <alignment horizontal="center" vertical="top"/>
    </xf>
    <xf numFmtId="0" fontId="40" fillId="11" borderId="1" xfId="1" applyFont="1" applyFill="1" applyBorder="1" applyAlignment="1" applyProtection="1">
      <alignment horizontal="center" vertical="top"/>
    </xf>
    <xf numFmtId="165" fontId="40" fillId="11" borderId="1" xfId="0" applyNumberFormat="1" applyFont="1" applyFill="1" applyBorder="1" applyAlignment="1">
      <alignment horizontal="center" vertical="top"/>
    </xf>
    <xf numFmtId="164" fontId="40" fillId="11" borderId="2" xfId="1" applyNumberFormat="1" applyFont="1" applyFill="1" applyBorder="1" applyAlignment="1" applyProtection="1">
      <alignment horizontal="center" vertical="top"/>
    </xf>
    <xf numFmtId="0" fontId="28" fillId="11" borderId="1" xfId="0" applyFont="1" applyFill="1" applyBorder="1" applyAlignment="1">
      <alignment vertical="top" wrapText="1"/>
    </xf>
    <xf numFmtId="0" fontId="29" fillId="11" borderId="1" xfId="0" applyFont="1" applyFill="1" applyBorder="1" applyAlignment="1">
      <alignment horizontal="center" vertical="top" wrapText="1"/>
    </xf>
    <xf numFmtId="164" fontId="28" fillId="11" borderId="1" xfId="1" applyNumberFormat="1" applyFont="1" applyFill="1" applyBorder="1" applyAlignment="1" applyProtection="1">
      <alignment horizontal="center" vertical="top"/>
    </xf>
    <xf numFmtId="0" fontId="29" fillId="11" borderId="1" xfId="1" applyFont="1" applyFill="1" applyBorder="1" applyAlignment="1" applyProtection="1">
      <alignment horizontal="center" vertical="top"/>
    </xf>
    <xf numFmtId="0" fontId="28" fillId="11" borderId="1" xfId="1" applyFont="1" applyFill="1" applyBorder="1" applyAlignment="1" applyProtection="1">
      <alignment horizontal="center" vertical="top"/>
    </xf>
    <xf numFmtId="165" fontId="28" fillId="11" borderId="1" xfId="0" applyNumberFormat="1" applyFont="1" applyFill="1" applyBorder="1" applyAlignment="1">
      <alignment horizontal="center" vertical="top"/>
    </xf>
    <xf numFmtId="164" fontId="28" fillId="11" borderId="2" xfId="1" applyNumberFormat="1" applyFont="1" applyFill="1" applyBorder="1" applyAlignment="1" applyProtection="1">
      <alignment horizontal="center" vertical="top"/>
    </xf>
    <xf numFmtId="0" fontId="42" fillId="11" borderId="0" xfId="0" applyFont="1" applyFill="1" applyAlignment="1">
      <alignment vertical="center" wrapText="1"/>
    </xf>
    <xf numFmtId="0" fontId="4" fillId="12" borderId="8" xfId="0" applyFont="1" applyFill="1" applyBorder="1"/>
    <xf numFmtId="0" fontId="18" fillId="12" borderId="9" xfId="0" applyFont="1" applyFill="1" applyBorder="1"/>
    <xf numFmtId="0" fontId="18" fillId="12" borderId="10" xfId="0" applyFont="1" applyFill="1" applyBorder="1"/>
    <xf numFmtId="0" fontId="45" fillId="12" borderId="9" xfId="0" applyFont="1" applyFill="1" applyBorder="1" applyAlignment="1">
      <alignment horizontal="center"/>
    </xf>
    <xf numFmtId="0" fontId="50" fillId="0" borderId="0" xfId="0" applyFont="1"/>
    <xf numFmtId="0" fontId="50" fillId="0" borderId="0" xfId="0" applyFont="1" applyAlignment="1">
      <alignment vertical="top"/>
    </xf>
    <xf numFmtId="0" fontId="13" fillId="3" borderId="1" xfId="0" applyFont="1" applyFill="1" applyBorder="1" applyAlignment="1">
      <alignment vertical="top" wrapText="1"/>
    </xf>
    <xf numFmtId="0" fontId="42" fillId="11" borderId="1" xfId="0" applyFont="1" applyFill="1" applyBorder="1" applyAlignment="1">
      <alignment vertical="center"/>
    </xf>
    <xf numFmtId="0" fontId="20" fillId="3" borderId="1" xfId="0" applyFont="1" applyFill="1" applyBorder="1" applyAlignment="1">
      <alignment vertical="center" wrapText="1"/>
    </xf>
    <xf numFmtId="0" fontId="20" fillId="0" borderId="0" xfId="0" applyFont="1" applyAlignment="1">
      <alignment horizontal="right" vertical="top"/>
    </xf>
    <xf numFmtId="167" fontId="4" fillId="0" borderId="0" xfId="0" applyNumberFormat="1" applyFont="1"/>
    <xf numFmtId="44" fontId="4" fillId="0" borderId="0" xfId="0" applyNumberFormat="1" applyFont="1"/>
    <xf numFmtId="0" fontId="27" fillId="0" borderId="0" xfId="0" applyFont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44" fontId="0" fillId="0" borderId="1" xfId="2" applyFont="1" applyBorder="1" applyAlignment="1">
      <alignment horizontal="left"/>
    </xf>
    <xf numFmtId="44" fontId="27" fillId="0" borderId="1" xfId="2" applyFont="1" applyBorder="1" applyAlignment="1">
      <alignment horizontal="left"/>
    </xf>
    <xf numFmtId="44" fontId="27" fillId="0" borderId="1" xfId="0" applyNumberFormat="1" applyFont="1" applyBorder="1" applyAlignment="1">
      <alignment horizontal="center"/>
    </xf>
    <xf numFmtId="0" fontId="0" fillId="0" borderId="1" xfId="0" applyBorder="1"/>
    <xf numFmtId="44" fontId="22" fillId="0" borderId="1" xfId="2" applyFont="1" applyBorder="1"/>
    <xf numFmtId="0" fontId="22" fillId="0" borderId="1" xfId="0" applyFont="1" applyBorder="1"/>
    <xf numFmtId="44" fontId="22" fillId="0" borderId="1" xfId="0" applyNumberFormat="1" applyFont="1" applyBorder="1"/>
    <xf numFmtId="44" fontId="27" fillId="0" borderId="1" xfId="2" applyFont="1" applyBorder="1"/>
    <xf numFmtId="44" fontId="52" fillId="0" borderId="1" xfId="2" applyFont="1" applyBorder="1"/>
    <xf numFmtId="4" fontId="4" fillId="0" borderId="0" xfId="0" applyNumberFormat="1" applyFont="1"/>
    <xf numFmtId="0" fontId="25" fillId="0" borderId="1" xfId="0" applyFont="1" applyBorder="1" applyAlignment="1">
      <alignment wrapText="1"/>
    </xf>
    <xf numFmtId="0" fontId="46" fillId="12" borderId="0" xfId="0" applyFont="1" applyFill="1" applyAlignment="1">
      <alignment horizontal="center" vertical="center" wrapText="1"/>
    </xf>
    <xf numFmtId="0" fontId="32" fillId="5" borderId="2" xfId="0" applyFont="1" applyFill="1" applyBorder="1" applyAlignment="1">
      <alignment horizontal="left" vertical="center" wrapText="1"/>
    </xf>
    <xf numFmtId="0" fontId="32" fillId="5" borderId="5" xfId="0" applyFont="1" applyFill="1" applyBorder="1" applyAlignment="1">
      <alignment horizontal="left" vertical="center" wrapText="1"/>
    </xf>
    <xf numFmtId="0" fontId="32" fillId="5" borderId="6" xfId="0" applyFont="1" applyFill="1" applyBorder="1" applyAlignment="1">
      <alignment horizontal="left" vertical="center" wrapText="1"/>
    </xf>
    <xf numFmtId="0" fontId="30" fillId="6" borderId="2" xfId="0" applyFont="1" applyFill="1" applyBorder="1" applyAlignment="1">
      <alignment horizontal="right" vertical="center" wrapText="1"/>
    </xf>
    <xf numFmtId="0" fontId="30" fillId="6" borderId="5" xfId="0" applyFont="1" applyFill="1" applyBorder="1" applyAlignment="1">
      <alignment horizontal="right" vertical="center" wrapText="1"/>
    </xf>
    <xf numFmtId="0" fontId="21" fillId="6" borderId="5" xfId="0" applyFont="1" applyFill="1" applyBorder="1" applyAlignment="1">
      <alignment horizontal="left" vertical="center" wrapText="1"/>
    </xf>
    <xf numFmtId="44" fontId="0" fillId="0" borderId="0" xfId="0" applyNumberFormat="1" applyAlignment="1">
      <alignment wrapText="1"/>
    </xf>
    <xf numFmtId="44" fontId="0" fillId="0" borderId="0" xfId="0" applyNumberFormat="1" applyAlignment="1">
      <alignment horizontal="center"/>
    </xf>
  </cellXfs>
  <cellStyles count="3">
    <cellStyle name="Normale" xfId="0" builtinId="0"/>
    <cellStyle name="Testo descrittivo" xfId="1" builtinId="53" customBuiltin="1"/>
    <cellStyle name="Valuta" xfId="2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CC0000"/>
      <rgbColor rgb="FF008080"/>
      <rgbColor rgb="FF0000FF"/>
      <rgbColor rgb="FF00B0F0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B8F1"/>
      <color rgb="FFFF6600"/>
      <color rgb="FFFF8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B46A0-83CF-46F8-A1BE-981D591582DA}">
  <sheetPr>
    <tabColor theme="0"/>
    <outlinePr summaryBelow="0"/>
    <pageSetUpPr fitToPage="1"/>
  </sheetPr>
  <dimension ref="A1:AMB123"/>
  <sheetViews>
    <sheetView tabSelected="1" topLeftCell="B1" zoomScale="90" zoomScaleNormal="90" zoomScaleSheetLayoutView="100" workbookViewId="0">
      <pane ySplit="1" topLeftCell="A92" activePane="bottomLeft" state="frozen"/>
      <selection pane="bottomLeft" activeCell="M116" sqref="M116"/>
    </sheetView>
  </sheetViews>
  <sheetFormatPr defaultRowHeight="11.25" outlineLevelRow="2" x14ac:dyDescent="0.15"/>
  <cols>
    <col min="1" max="1" width="21" customWidth="1"/>
    <col min="2" max="2" width="11.7109375" style="1" customWidth="1"/>
    <col min="3" max="3" width="40.7109375" style="2" customWidth="1"/>
    <col min="4" max="4" width="16.7109375" style="1" bestFit="1" customWidth="1"/>
    <col min="5" max="5" width="16.28515625" customWidth="1"/>
    <col min="6" max="6" width="29.28515625" bestFit="1" customWidth="1"/>
    <col min="7" max="7" width="14.85546875" style="31" bestFit="1" customWidth="1"/>
    <col min="8" max="8" width="9.42578125" style="28" customWidth="1"/>
    <col min="9" max="9" width="9" style="28"/>
    <col min="10" max="10" width="9" style="24"/>
    <col min="11" max="11" width="13.85546875" style="27" customWidth="1"/>
    <col min="12" max="12" width="14.28515625" style="27" bestFit="1" customWidth="1"/>
    <col min="13" max="16" width="16" style="24" customWidth="1"/>
    <col min="17" max="17" width="17.85546875" style="25" customWidth="1"/>
    <col min="18" max="18" width="16.5703125" style="54" customWidth="1"/>
    <col min="19" max="19" width="5.5703125" style="55" customWidth="1"/>
    <col min="20" max="20" width="17.7109375" style="54" bestFit="1" customWidth="1"/>
  </cols>
  <sheetData>
    <row r="1" spans="1:21" ht="75" customHeight="1" x14ac:dyDescent="0.2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134</v>
      </c>
      <c r="G1" s="128"/>
      <c r="H1" s="128"/>
      <c r="I1" s="26" t="s">
        <v>136</v>
      </c>
      <c r="J1" s="129" t="s">
        <v>5</v>
      </c>
      <c r="K1" s="26" t="s">
        <v>136</v>
      </c>
      <c r="L1" s="26" t="s">
        <v>136</v>
      </c>
      <c r="M1" s="73" t="s">
        <v>186</v>
      </c>
      <c r="N1" s="73" t="s">
        <v>187</v>
      </c>
      <c r="O1" s="78" t="s">
        <v>188</v>
      </c>
      <c r="P1" s="78" t="s">
        <v>189</v>
      </c>
      <c r="Q1" s="66" t="s">
        <v>183</v>
      </c>
      <c r="R1" s="173" t="s">
        <v>195</v>
      </c>
      <c r="S1" s="173"/>
      <c r="T1" s="173"/>
      <c r="U1" s="29"/>
    </row>
    <row r="2" spans="1:21" s="3" customFormat="1" x14ac:dyDescent="0.2">
      <c r="A2" s="56"/>
      <c r="B2" s="38"/>
      <c r="C2" s="56"/>
      <c r="D2" s="57"/>
      <c r="E2" s="58"/>
      <c r="F2" s="58"/>
      <c r="G2" s="59"/>
      <c r="H2" s="60"/>
      <c r="I2" s="61"/>
      <c r="J2" s="61"/>
      <c r="K2" s="58"/>
      <c r="L2" s="58"/>
      <c r="M2" s="58"/>
      <c r="N2" s="62"/>
      <c r="O2" s="58"/>
      <c r="P2" s="62"/>
      <c r="Q2" s="33"/>
      <c r="R2" s="36"/>
      <c r="S2" s="45"/>
      <c r="T2" s="156" t="s">
        <v>196</v>
      </c>
    </row>
    <row r="3" spans="1:21" s="3" customFormat="1" ht="21.6" customHeight="1" x14ac:dyDescent="0.2">
      <c r="A3" s="68" t="s">
        <v>6</v>
      </c>
      <c r="B3" s="69" t="s">
        <v>7</v>
      </c>
      <c r="C3" s="68" t="s">
        <v>140</v>
      </c>
      <c r="D3" s="81"/>
      <c r="E3" s="81"/>
      <c r="F3" s="81"/>
      <c r="G3" s="81"/>
      <c r="H3" s="81"/>
      <c r="I3" s="81"/>
      <c r="J3" s="81"/>
      <c r="K3" s="81"/>
      <c r="L3" s="70">
        <f>SUM(M4:M10)</f>
        <v>0</v>
      </c>
      <c r="M3" s="3">
        <v>0</v>
      </c>
      <c r="N3" s="69"/>
      <c r="O3" s="70">
        <f>SUM(O4:O10)</f>
        <v>0</v>
      </c>
      <c r="P3" s="82"/>
      <c r="Q3" s="44">
        <f>L3+O3</f>
        <v>0</v>
      </c>
      <c r="R3" s="46"/>
      <c r="S3" s="47"/>
      <c r="T3" s="46"/>
    </row>
    <row r="4" spans="1:21" s="3" customFormat="1" outlineLevel="1" x14ac:dyDescent="0.2">
      <c r="A4" s="98" t="s">
        <v>6</v>
      </c>
      <c r="B4" s="99" t="s">
        <v>7</v>
      </c>
      <c r="C4" s="100" t="s">
        <v>9</v>
      </c>
      <c r="D4" s="101" t="s">
        <v>8</v>
      </c>
      <c r="E4" s="102">
        <v>4000</v>
      </c>
      <c r="F4" s="102">
        <f t="shared" ref="F4:F16" si="0">E4*1.22</f>
        <v>4880</v>
      </c>
      <c r="G4" s="103"/>
      <c r="H4" s="104"/>
      <c r="I4" s="105"/>
      <c r="J4" s="105">
        <v>1</v>
      </c>
      <c r="K4" s="106">
        <f t="shared" ref="K4:K16" si="1">E4*I4</f>
        <v>0</v>
      </c>
      <c r="L4" s="106">
        <v>0</v>
      </c>
      <c r="M4" s="102"/>
      <c r="N4" s="102"/>
      <c r="O4" s="102">
        <f>E4*L4</f>
        <v>0</v>
      </c>
      <c r="P4" s="102">
        <f t="shared" ref="P4:P9" si="2">H4*L4</f>
        <v>0</v>
      </c>
      <c r="Q4" s="30"/>
      <c r="R4" s="48"/>
      <c r="S4" s="49"/>
      <c r="T4" s="48"/>
    </row>
    <row r="5" spans="1:21" s="3" customFormat="1" outlineLevel="1" x14ac:dyDescent="0.2">
      <c r="A5" s="98" t="s">
        <v>6</v>
      </c>
      <c r="B5" s="99" t="s">
        <v>7</v>
      </c>
      <c r="C5" s="100" t="s">
        <v>10</v>
      </c>
      <c r="D5" s="101" t="s">
        <v>8</v>
      </c>
      <c r="E5" s="102">
        <v>4000</v>
      </c>
      <c r="F5" s="102">
        <f t="shared" si="0"/>
        <v>4880</v>
      </c>
      <c r="G5" s="103"/>
      <c r="H5" s="104"/>
      <c r="I5" s="105"/>
      <c r="J5" s="105">
        <v>1</v>
      </c>
      <c r="K5" s="106">
        <f t="shared" si="1"/>
        <v>0</v>
      </c>
      <c r="L5" s="106">
        <v>0</v>
      </c>
      <c r="M5" s="102"/>
      <c r="N5" s="102"/>
      <c r="O5" s="102">
        <f t="shared" ref="O5:O10" si="3">G5*L5</f>
        <v>0</v>
      </c>
      <c r="P5" s="102">
        <f t="shared" si="2"/>
        <v>0</v>
      </c>
      <c r="Q5" s="30"/>
      <c r="R5" s="48"/>
      <c r="S5" s="49"/>
      <c r="T5" s="48"/>
    </row>
    <row r="6" spans="1:21" s="3" customFormat="1" outlineLevel="1" x14ac:dyDescent="0.2">
      <c r="A6" s="98" t="s">
        <v>6</v>
      </c>
      <c r="B6" s="99" t="s">
        <v>7</v>
      </c>
      <c r="C6" s="100" t="s">
        <v>11</v>
      </c>
      <c r="D6" s="101" t="s">
        <v>8</v>
      </c>
      <c r="E6" s="102">
        <v>4000</v>
      </c>
      <c r="F6" s="102">
        <f t="shared" si="0"/>
        <v>4880</v>
      </c>
      <c r="G6" s="103"/>
      <c r="H6" s="104"/>
      <c r="I6" s="105"/>
      <c r="J6" s="105">
        <v>1</v>
      </c>
      <c r="K6" s="106">
        <f t="shared" si="1"/>
        <v>0</v>
      </c>
      <c r="L6" s="106">
        <v>0</v>
      </c>
      <c r="M6" s="102"/>
      <c r="N6" s="102"/>
      <c r="O6" s="102">
        <f t="shared" si="3"/>
        <v>0</v>
      </c>
      <c r="P6" s="102">
        <f t="shared" si="2"/>
        <v>0</v>
      </c>
      <c r="Q6" s="30"/>
      <c r="R6" s="48"/>
      <c r="S6" s="49"/>
      <c r="T6" s="48"/>
    </row>
    <row r="7" spans="1:21" s="3" customFormat="1" ht="10.9" customHeight="1" outlineLevel="1" x14ac:dyDescent="0.2">
      <c r="A7" s="98" t="s">
        <v>6</v>
      </c>
      <c r="B7" s="99" t="s">
        <v>7</v>
      </c>
      <c r="C7" s="100" t="s">
        <v>12</v>
      </c>
      <c r="D7" s="101" t="s">
        <v>8</v>
      </c>
      <c r="E7" s="102">
        <v>4000</v>
      </c>
      <c r="F7" s="102">
        <f t="shared" si="0"/>
        <v>4880</v>
      </c>
      <c r="G7" s="103"/>
      <c r="H7" s="104"/>
      <c r="I7" s="105"/>
      <c r="J7" s="105">
        <v>1</v>
      </c>
      <c r="K7" s="106">
        <f t="shared" si="1"/>
        <v>0</v>
      </c>
      <c r="L7" s="106">
        <v>0</v>
      </c>
      <c r="M7" s="102"/>
      <c r="N7" s="102"/>
      <c r="O7" s="102">
        <f t="shared" si="3"/>
        <v>0</v>
      </c>
      <c r="P7" s="102">
        <f t="shared" si="2"/>
        <v>0</v>
      </c>
      <c r="Q7" s="30"/>
      <c r="R7" s="48"/>
      <c r="S7" s="49"/>
      <c r="T7" s="48"/>
    </row>
    <row r="8" spans="1:21" s="3" customFormat="1" outlineLevel="1" x14ac:dyDescent="0.2">
      <c r="A8" s="98" t="s">
        <v>6</v>
      </c>
      <c r="B8" s="99" t="s">
        <v>7</v>
      </c>
      <c r="C8" s="100" t="s">
        <v>13</v>
      </c>
      <c r="D8" s="101" t="s">
        <v>8</v>
      </c>
      <c r="E8" s="102">
        <v>4000</v>
      </c>
      <c r="F8" s="102">
        <f t="shared" si="0"/>
        <v>4880</v>
      </c>
      <c r="G8" s="103"/>
      <c r="H8" s="104"/>
      <c r="I8" s="105"/>
      <c r="J8" s="105">
        <v>1</v>
      </c>
      <c r="K8" s="106">
        <f t="shared" si="1"/>
        <v>0</v>
      </c>
      <c r="L8" s="106">
        <v>0</v>
      </c>
      <c r="M8" s="102"/>
      <c r="N8" s="102"/>
      <c r="O8" s="102">
        <f t="shared" si="3"/>
        <v>0</v>
      </c>
      <c r="P8" s="102">
        <f t="shared" si="2"/>
        <v>0</v>
      </c>
      <c r="Q8" s="30"/>
      <c r="R8" s="48"/>
      <c r="S8" s="49"/>
      <c r="T8" s="48"/>
    </row>
    <row r="9" spans="1:21" s="3" customFormat="1" outlineLevel="1" x14ac:dyDescent="0.2">
      <c r="A9" s="98" t="s">
        <v>6</v>
      </c>
      <c r="B9" s="99" t="s">
        <v>7</v>
      </c>
      <c r="C9" s="100" t="s">
        <v>14</v>
      </c>
      <c r="D9" s="101" t="s">
        <v>8</v>
      </c>
      <c r="E9" s="102">
        <v>4000</v>
      </c>
      <c r="F9" s="102">
        <f t="shared" si="0"/>
        <v>4880</v>
      </c>
      <c r="G9" s="103"/>
      <c r="H9" s="104"/>
      <c r="I9" s="105"/>
      <c r="J9" s="105">
        <v>1</v>
      </c>
      <c r="K9" s="106">
        <f t="shared" si="1"/>
        <v>0</v>
      </c>
      <c r="L9" s="106">
        <v>0</v>
      </c>
      <c r="M9" s="102"/>
      <c r="N9" s="102"/>
      <c r="O9" s="102">
        <f t="shared" si="3"/>
        <v>0</v>
      </c>
      <c r="P9" s="102">
        <f t="shared" si="2"/>
        <v>0</v>
      </c>
      <c r="Q9" s="30"/>
      <c r="R9" s="48"/>
      <c r="S9" s="49"/>
      <c r="T9" s="48"/>
    </row>
    <row r="10" spans="1:21" s="3" customFormat="1" outlineLevel="1" x14ac:dyDescent="0.2">
      <c r="A10" s="98" t="s">
        <v>6</v>
      </c>
      <c r="B10" s="99" t="s">
        <v>7</v>
      </c>
      <c r="C10" s="139" t="s">
        <v>15</v>
      </c>
      <c r="D10" s="140" t="s">
        <v>8</v>
      </c>
      <c r="E10" s="141">
        <v>12000</v>
      </c>
      <c r="F10" s="141">
        <f t="shared" si="0"/>
        <v>14640</v>
      </c>
      <c r="G10" s="142"/>
      <c r="H10" s="143"/>
      <c r="I10" s="144"/>
      <c r="J10" s="144">
        <v>1</v>
      </c>
      <c r="K10" s="145">
        <f t="shared" si="1"/>
        <v>0</v>
      </c>
      <c r="L10" s="145">
        <v>0</v>
      </c>
      <c r="M10" s="134">
        <v>0</v>
      </c>
      <c r="N10" s="134"/>
      <c r="O10" s="134">
        <f t="shared" si="3"/>
        <v>0</v>
      </c>
      <c r="P10" s="134">
        <f>H10*L10</f>
        <v>0</v>
      </c>
      <c r="Q10" s="146" t="s">
        <v>184</v>
      </c>
      <c r="R10" s="48"/>
      <c r="S10" s="49"/>
      <c r="T10" s="48"/>
    </row>
    <row r="11" spans="1:21" s="3" customFormat="1" ht="10.9" customHeight="1" outlineLevel="1" x14ac:dyDescent="0.2">
      <c r="A11" s="83"/>
      <c r="B11" s="39"/>
      <c r="C11" s="84"/>
      <c r="D11" s="85"/>
      <c r="E11" s="86"/>
      <c r="F11" s="86"/>
      <c r="G11" s="87"/>
      <c r="H11" s="88"/>
      <c r="I11" s="89"/>
      <c r="J11" s="89"/>
      <c r="K11" s="86"/>
      <c r="L11" s="86"/>
      <c r="M11" s="40"/>
      <c r="N11" s="40"/>
      <c r="O11" s="40"/>
      <c r="P11" s="40"/>
      <c r="Q11" s="30"/>
      <c r="R11" s="48"/>
      <c r="S11" s="49"/>
      <c r="T11" s="48"/>
    </row>
    <row r="12" spans="1:21" s="3" customFormat="1" ht="21.6" customHeight="1" x14ac:dyDescent="0.2">
      <c r="A12" s="68" t="s">
        <v>6</v>
      </c>
      <c r="B12" s="69" t="s">
        <v>141</v>
      </c>
      <c r="C12" s="68" t="s">
        <v>142</v>
      </c>
      <c r="D12" s="81"/>
      <c r="E12" s="81"/>
      <c r="F12" s="81"/>
      <c r="G12" s="81"/>
      <c r="H12" s="81"/>
      <c r="I12" s="81"/>
      <c r="J12" s="81"/>
      <c r="K12" s="81"/>
      <c r="L12" s="70">
        <f>SUM(M13)</f>
        <v>0</v>
      </c>
      <c r="N12" s="69"/>
      <c r="O12" s="70">
        <f>SUM(O13)</f>
        <v>0</v>
      </c>
      <c r="P12" s="82"/>
      <c r="Q12" s="44">
        <f>L12+O12</f>
        <v>0</v>
      </c>
      <c r="R12" s="46"/>
      <c r="S12" s="47"/>
      <c r="T12" s="46"/>
    </row>
    <row r="13" spans="1:21" s="3" customFormat="1" ht="40.35" customHeight="1" outlineLevel="1" x14ac:dyDescent="0.2">
      <c r="A13" s="100" t="s">
        <v>130</v>
      </c>
      <c r="B13" s="99" t="s">
        <v>16</v>
      </c>
      <c r="C13" s="100" t="s">
        <v>17</v>
      </c>
      <c r="D13" s="101" t="s">
        <v>8</v>
      </c>
      <c r="E13" s="102">
        <v>42000</v>
      </c>
      <c r="F13" s="102">
        <f t="shared" si="0"/>
        <v>51240</v>
      </c>
      <c r="G13" s="103"/>
      <c r="H13" s="104"/>
      <c r="I13" s="105"/>
      <c r="J13" s="105">
        <v>0.25</v>
      </c>
      <c r="K13" s="106">
        <f t="shared" si="1"/>
        <v>0</v>
      </c>
      <c r="L13" s="106">
        <v>0</v>
      </c>
      <c r="M13" s="102"/>
      <c r="N13" s="102"/>
      <c r="O13" s="102">
        <f>M13</f>
        <v>0</v>
      </c>
      <c r="P13" s="102">
        <f>N13</f>
        <v>0</v>
      </c>
      <c r="Q13" s="100" t="s">
        <v>176</v>
      </c>
      <c r="R13" s="46"/>
      <c r="S13" s="47"/>
      <c r="T13" s="46"/>
    </row>
    <row r="14" spans="1:21" s="3" customFormat="1" ht="10.9" customHeight="1" outlineLevel="1" x14ac:dyDescent="0.2">
      <c r="A14" s="83"/>
      <c r="B14" s="39"/>
      <c r="C14" s="84"/>
      <c r="D14" s="85"/>
      <c r="E14" s="86"/>
      <c r="F14" s="86"/>
      <c r="G14" s="87"/>
      <c r="H14" s="88"/>
      <c r="I14" s="89"/>
      <c r="J14" s="89"/>
      <c r="K14" s="86"/>
      <c r="L14" s="86"/>
      <c r="M14" s="40"/>
      <c r="N14" s="40"/>
      <c r="O14" s="40"/>
      <c r="P14" s="40"/>
      <c r="Q14" s="30"/>
      <c r="R14" s="48"/>
      <c r="S14" s="49"/>
      <c r="T14" s="48"/>
    </row>
    <row r="15" spans="1:21" s="3" customFormat="1" ht="21.6" customHeight="1" x14ac:dyDescent="0.2">
      <c r="A15" s="68" t="s">
        <v>6</v>
      </c>
      <c r="B15" s="69" t="s">
        <v>18</v>
      </c>
      <c r="C15" s="68" t="s">
        <v>143</v>
      </c>
      <c r="D15" s="81"/>
      <c r="E15" s="81"/>
      <c r="F15" s="81"/>
      <c r="G15" s="81"/>
      <c r="H15" s="81"/>
      <c r="I15" s="81"/>
      <c r="J15" s="81"/>
      <c r="K15" s="81"/>
      <c r="L15" s="70">
        <f>SUM(M16)</f>
        <v>0</v>
      </c>
      <c r="N15" s="69"/>
      <c r="O15" s="70">
        <f>SUM(O16)</f>
        <v>0</v>
      </c>
      <c r="P15" s="79"/>
      <c r="Q15" s="44">
        <f>L15+O15</f>
        <v>0</v>
      </c>
      <c r="R15" s="46"/>
      <c r="S15" s="47"/>
      <c r="T15" s="46"/>
    </row>
    <row r="16" spans="1:21" outlineLevel="2" x14ac:dyDescent="0.15">
      <c r="A16" s="100" t="s">
        <v>131</v>
      </c>
      <c r="B16" s="99" t="s">
        <v>18</v>
      </c>
      <c r="C16" s="100" t="s">
        <v>19</v>
      </c>
      <c r="D16" s="101" t="s">
        <v>8</v>
      </c>
      <c r="E16" s="102">
        <v>15000</v>
      </c>
      <c r="F16" s="102">
        <f t="shared" si="0"/>
        <v>18300</v>
      </c>
      <c r="G16" s="103"/>
      <c r="H16" s="104"/>
      <c r="I16" s="105"/>
      <c r="J16" s="105">
        <v>0.1</v>
      </c>
      <c r="K16" s="106">
        <f t="shared" si="1"/>
        <v>0</v>
      </c>
      <c r="L16" s="106">
        <v>0</v>
      </c>
      <c r="M16" s="102"/>
      <c r="N16" s="102"/>
      <c r="O16" s="102">
        <f>M16</f>
        <v>0</v>
      </c>
      <c r="P16" s="102">
        <f>N16</f>
        <v>0</v>
      </c>
      <c r="Q16" s="100" t="s">
        <v>177</v>
      </c>
      <c r="R16" s="48"/>
      <c r="S16" s="49"/>
      <c r="T16" s="48"/>
    </row>
    <row r="17" spans="1:20" s="3" customFormat="1" ht="10.9" customHeight="1" outlineLevel="1" x14ac:dyDescent="0.2">
      <c r="A17" s="83"/>
      <c r="B17" s="39"/>
      <c r="C17" s="84"/>
      <c r="D17" s="85"/>
      <c r="E17" s="86"/>
      <c r="F17" s="86"/>
      <c r="G17" s="87"/>
      <c r="H17" s="88"/>
      <c r="I17" s="89"/>
      <c r="J17" s="89"/>
      <c r="K17" s="86"/>
      <c r="L17" s="86"/>
      <c r="M17" s="40"/>
      <c r="N17" s="40"/>
      <c r="O17" s="40"/>
      <c r="P17" s="40"/>
      <c r="Q17" s="30"/>
      <c r="R17" s="48"/>
      <c r="S17" s="49"/>
      <c r="T17" s="48"/>
    </row>
    <row r="18" spans="1:20" s="3" customFormat="1" ht="21.6" customHeight="1" x14ac:dyDescent="0.2">
      <c r="A18" s="68" t="s">
        <v>6</v>
      </c>
      <c r="B18" s="69" t="s">
        <v>144</v>
      </c>
      <c r="C18" s="174" t="s">
        <v>145</v>
      </c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6"/>
      <c r="O18" s="79"/>
      <c r="P18" s="79"/>
      <c r="Q18" s="70">
        <f>SUM(Q19:Q42)</f>
        <v>77000</v>
      </c>
      <c r="R18" s="46"/>
      <c r="S18" s="47"/>
      <c r="T18" s="46"/>
    </row>
    <row r="19" spans="1:20" s="3" customFormat="1" ht="21.6" customHeight="1" x14ac:dyDescent="0.2">
      <c r="A19" s="63" t="s">
        <v>169</v>
      </c>
      <c r="B19" s="64" t="s">
        <v>146</v>
      </c>
      <c r="C19" s="179" t="s">
        <v>197</v>
      </c>
      <c r="D19" s="179"/>
      <c r="E19" s="179"/>
      <c r="F19" s="179"/>
      <c r="G19" s="179"/>
      <c r="H19" s="179"/>
      <c r="I19" s="179"/>
      <c r="J19" s="179"/>
      <c r="K19" s="179"/>
      <c r="L19" s="179"/>
      <c r="M19" s="90">
        <v>0</v>
      </c>
      <c r="N19" s="91"/>
      <c r="O19" s="90">
        <f>SUM(O20:O26)</f>
        <v>7000</v>
      </c>
      <c r="P19" s="92"/>
      <c r="Q19" s="65">
        <f>M19+O19</f>
        <v>7000</v>
      </c>
      <c r="R19" s="46"/>
      <c r="S19" s="47"/>
      <c r="T19" s="46"/>
    </row>
    <row r="20" spans="1:20" ht="9.6" customHeight="1" outlineLevel="1" x14ac:dyDescent="0.15">
      <c r="A20" s="98" t="s">
        <v>6</v>
      </c>
      <c r="B20" s="99" t="s">
        <v>20</v>
      </c>
      <c r="C20" s="100" t="s">
        <v>21</v>
      </c>
      <c r="D20" s="101" t="s">
        <v>8</v>
      </c>
      <c r="E20" s="102">
        <v>3500</v>
      </c>
      <c r="F20" s="102">
        <f t="shared" ref="F20:F28" si="4">E20*1.22</f>
        <v>4270</v>
      </c>
      <c r="G20" s="103"/>
      <c r="H20" s="104"/>
      <c r="I20" s="105"/>
      <c r="J20" s="105">
        <v>1</v>
      </c>
      <c r="K20" s="106">
        <f t="shared" ref="K20:K28" si="5">E20*I20</f>
        <v>0</v>
      </c>
      <c r="L20" s="106">
        <v>0</v>
      </c>
      <c r="M20" s="102"/>
      <c r="N20" s="102"/>
      <c r="O20" s="102">
        <f>E20</f>
        <v>3500</v>
      </c>
      <c r="P20" s="102">
        <f>F20</f>
        <v>4270</v>
      </c>
      <c r="Q20" s="35"/>
      <c r="R20" s="50"/>
      <c r="S20" s="51"/>
      <c r="T20" s="50"/>
    </row>
    <row r="21" spans="1:20" ht="22.5" outlineLevel="1" x14ac:dyDescent="0.15">
      <c r="A21" s="100" t="s">
        <v>132</v>
      </c>
      <c r="B21" s="99" t="s">
        <v>20</v>
      </c>
      <c r="C21" s="100" t="s">
        <v>22</v>
      </c>
      <c r="D21" s="101" t="s">
        <v>8</v>
      </c>
      <c r="E21" s="102">
        <v>3500</v>
      </c>
      <c r="F21" s="102">
        <f t="shared" si="4"/>
        <v>4270</v>
      </c>
      <c r="G21" s="103"/>
      <c r="H21" s="104"/>
      <c r="I21" s="105"/>
      <c r="J21" s="105">
        <v>1</v>
      </c>
      <c r="K21" s="106">
        <f t="shared" si="5"/>
        <v>0</v>
      </c>
      <c r="L21" s="106">
        <v>0</v>
      </c>
      <c r="M21" s="102"/>
      <c r="N21" s="102"/>
      <c r="O21" s="102">
        <f>G21*L21</f>
        <v>0</v>
      </c>
      <c r="P21" s="102">
        <f>H21*L21</f>
        <v>0</v>
      </c>
      <c r="Q21" s="30"/>
      <c r="R21" s="48"/>
      <c r="S21" s="49"/>
      <c r="T21" s="48"/>
    </row>
    <row r="22" spans="1:20" ht="22.5" outlineLevel="1" x14ac:dyDescent="0.15">
      <c r="A22" s="100" t="s">
        <v>132</v>
      </c>
      <c r="B22" s="99" t="s">
        <v>20</v>
      </c>
      <c r="C22" s="100" t="s">
        <v>23</v>
      </c>
      <c r="D22" s="101" t="s">
        <v>8</v>
      </c>
      <c r="E22" s="102">
        <v>3500</v>
      </c>
      <c r="F22" s="102">
        <f t="shared" si="4"/>
        <v>4270</v>
      </c>
      <c r="G22" s="103"/>
      <c r="H22" s="104"/>
      <c r="I22" s="105"/>
      <c r="J22" s="105">
        <v>1</v>
      </c>
      <c r="K22" s="106">
        <f t="shared" si="5"/>
        <v>0</v>
      </c>
      <c r="L22" s="106">
        <v>0</v>
      </c>
      <c r="M22" s="102"/>
      <c r="N22" s="102"/>
      <c r="O22" s="102">
        <f>G22*L22</f>
        <v>0</v>
      </c>
      <c r="P22" s="102">
        <f>H22*L22</f>
        <v>0</v>
      </c>
      <c r="Q22" s="34"/>
      <c r="R22" s="36"/>
      <c r="S22" s="45"/>
      <c r="T22" s="36"/>
    </row>
    <row r="23" spans="1:20" ht="22.5" outlineLevel="1" x14ac:dyDescent="0.15">
      <c r="A23" s="100" t="s">
        <v>132</v>
      </c>
      <c r="B23" s="99" t="s">
        <v>20</v>
      </c>
      <c r="C23" s="100" t="s">
        <v>24</v>
      </c>
      <c r="D23" s="101" t="s">
        <v>8</v>
      </c>
      <c r="E23" s="102">
        <v>3500</v>
      </c>
      <c r="F23" s="102">
        <f t="shared" si="4"/>
        <v>4270</v>
      </c>
      <c r="G23" s="103"/>
      <c r="H23" s="104"/>
      <c r="I23" s="105"/>
      <c r="J23" s="105">
        <v>1</v>
      </c>
      <c r="K23" s="106">
        <f t="shared" si="5"/>
        <v>0</v>
      </c>
      <c r="L23" s="106">
        <v>0</v>
      </c>
      <c r="M23" s="102"/>
      <c r="N23" s="102"/>
      <c r="O23" s="102">
        <f>G23*L23</f>
        <v>0</v>
      </c>
      <c r="P23" s="102">
        <f>H23*L23</f>
        <v>0</v>
      </c>
      <c r="Q23" s="34"/>
      <c r="R23" s="36"/>
      <c r="S23" s="45"/>
      <c r="T23" s="36"/>
    </row>
    <row r="24" spans="1:20" ht="9.6" customHeight="1" outlineLevel="1" x14ac:dyDescent="0.15">
      <c r="A24" s="100" t="s">
        <v>6</v>
      </c>
      <c r="B24" s="99" t="s">
        <v>20</v>
      </c>
      <c r="C24" s="100" t="s">
        <v>25</v>
      </c>
      <c r="D24" s="101" t="s">
        <v>8</v>
      </c>
      <c r="E24" s="102">
        <v>3500</v>
      </c>
      <c r="F24" s="102">
        <f t="shared" si="4"/>
        <v>4270</v>
      </c>
      <c r="G24" s="103"/>
      <c r="H24" s="104"/>
      <c r="I24" s="105"/>
      <c r="J24" s="105">
        <v>1</v>
      </c>
      <c r="K24" s="106">
        <f t="shared" si="5"/>
        <v>0</v>
      </c>
      <c r="L24" s="106">
        <v>0</v>
      </c>
      <c r="M24" s="102"/>
      <c r="N24" s="102"/>
      <c r="O24" s="102">
        <f>E24</f>
        <v>3500</v>
      </c>
      <c r="P24" s="102">
        <f>F24</f>
        <v>4270</v>
      </c>
      <c r="Q24" s="34"/>
      <c r="R24" s="36"/>
      <c r="S24" s="45"/>
      <c r="T24" s="36"/>
    </row>
    <row r="25" spans="1:20" ht="22.5" outlineLevel="1" x14ac:dyDescent="0.15">
      <c r="A25" s="100" t="s">
        <v>132</v>
      </c>
      <c r="B25" s="99" t="s">
        <v>20</v>
      </c>
      <c r="C25" s="100" t="s">
        <v>26</v>
      </c>
      <c r="D25" s="101" t="s">
        <v>8</v>
      </c>
      <c r="E25" s="102">
        <v>3500</v>
      </c>
      <c r="F25" s="102">
        <f t="shared" si="4"/>
        <v>4270</v>
      </c>
      <c r="G25" s="103"/>
      <c r="H25" s="104"/>
      <c r="I25" s="105"/>
      <c r="J25" s="105">
        <v>1</v>
      </c>
      <c r="K25" s="106">
        <f t="shared" si="5"/>
        <v>0</v>
      </c>
      <c r="L25" s="106">
        <v>0</v>
      </c>
      <c r="M25" s="102"/>
      <c r="N25" s="102"/>
      <c r="O25" s="102">
        <f>G25*L25</f>
        <v>0</v>
      </c>
      <c r="P25" s="102">
        <f>H25*L25</f>
        <v>0</v>
      </c>
      <c r="Q25" s="34"/>
      <c r="R25" s="36"/>
      <c r="S25" s="45"/>
      <c r="T25" s="36"/>
    </row>
    <row r="26" spans="1:20" ht="22.5" outlineLevel="1" x14ac:dyDescent="0.15">
      <c r="A26" s="100" t="s">
        <v>132</v>
      </c>
      <c r="B26" s="99" t="s">
        <v>20</v>
      </c>
      <c r="C26" s="100" t="s">
        <v>27</v>
      </c>
      <c r="D26" s="101" t="s">
        <v>8</v>
      </c>
      <c r="E26" s="102">
        <v>3500</v>
      </c>
      <c r="F26" s="102">
        <f t="shared" si="4"/>
        <v>4270</v>
      </c>
      <c r="G26" s="103"/>
      <c r="H26" s="104"/>
      <c r="I26" s="105"/>
      <c r="J26" s="105">
        <v>1</v>
      </c>
      <c r="K26" s="106">
        <f t="shared" si="5"/>
        <v>0</v>
      </c>
      <c r="L26" s="106">
        <v>0</v>
      </c>
      <c r="M26" s="102"/>
      <c r="N26" s="102"/>
      <c r="O26" s="102">
        <f>G26*L26</f>
        <v>0</v>
      </c>
      <c r="P26" s="102">
        <f>H26*L26</f>
        <v>0</v>
      </c>
      <c r="Q26" s="34"/>
      <c r="R26" s="36"/>
      <c r="S26" s="45"/>
      <c r="T26" s="36"/>
    </row>
    <row r="27" spans="1:20" s="3" customFormat="1" ht="21.6" customHeight="1" x14ac:dyDescent="0.2">
      <c r="A27" s="63" t="s">
        <v>170</v>
      </c>
      <c r="B27" s="64" t="s">
        <v>146</v>
      </c>
      <c r="C27" s="179" t="s">
        <v>180</v>
      </c>
      <c r="D27" s="179"/>
      <c r="E27" s="179"/>
      <c r="F27" s="179"/>
      <c r="G27" s="179"/>
      <c r="H27" s="179"/>
      <c r="I27" s="179"/>
      <c r="J27" s="179"/>
      <c r="K27" s="179"/>
      <c r="L27" s="179"/>
      <c r="M27" s="90">
        <f>SUM(M28:M30)</f>
        <v>7000</v>
      </c>
      <c r="N27" s="91"/>
      <c r="O27" s="90">
        <f>SUM(O28:O30)</f>
        <v>0</v>
      </c>
      <c r="P27" s="92"/>
      <c r="Q27" s="65">
        <f>M27+O27</f>
        <v>7000</v>
      </c>
      <c r="R27" s="46"/>
      <c r="S27" s="47"/>
      <c r="T27" s="46"/>
    </row>
    <row r="28" spans="1:20" ht="22.5" outlineLevel="1" x14ac:dyDescent="0.15">
      <c r="A28" s="100" t="s">
        <v>132</v>
      </c>
      <c r="B28" s="99" t="s">
        <v>20</v>
      </c>
      <c r="C28" s="100" t="s">
        <v>28</v>
      </c>
      <c r="D28" s="101" t="s">
        <v>8</v>
      </c>
      <c r="E28" s="102">
        <v>3500</v>
      </c>
      <c r="F28" s="102">
        <f t="shared" si="4"/>
        <v>4270</v>
      </c>
      <c r="G28" s="103"/>
      <c r="H28" s="104"/>
      <c r="I28" s="105"/>
      <c r="J28" s="105">
        <v>1</v>
      </c>
      <c r="K28" s="106">
        <f t="shared" si="5"/>
        <v>0</v>
      </c>
      <c r="L28" s="106">
        <v>0</v>
      </c>
      <c r="M28" s="102">
        <v>0</v>
      </c>
      <c r="N28" s="102">
        <v>0</v>
      </c>
      <c r="O28" s="102">
        <f>G28*L28</f>
        <v>0</v>
      </c>
      <c r="P28" s="102">
        <f>H28*L28</f>
        <v>0</v>
      </c>
      <c r="Q28" s="34"/>
      <c r="R28" s="36"/>
      <c r="S28" s="45"/>
      <c r="T28" s="36"/>
    </row>
    <row r="29" spans="1:20" ht="22.5" outlineLevel="1" x14ac:dyDescent="0.15">
      <c r="A29" s="100" t="s">
        <v>132</v>
      </c>
      <c r="B29" s="99" t="s">
        <v>20</v>
      </c>
      <c r="C29" s="100" t="s">
        <v>29</v>
      </c>
      <c r="D29" s="101" t="s">
        <v>8</v>
      </c>
      <c r="E29" s="102">
        <v>3500</v>
      </c>
      <c r="F29" s="102">
        <f t="shared" ref="F29:F42" si="6">E29*1.22</f>
        <v>4270</v>
      </c>
      <c r="G29" s="103"/>
      <c r="H29" s="104"/>
      <c r="I29" s="105"/>
      <c r="J29" s="105">
        <v>1</v>
      </c>
      <c r="K29" s="106">
        <f t="shared" ref="K29:K42" si="7">E29*I29</f>
        <v>0</v>
      </c>
      <c r="L29" s="106">
        <v>0</v>
      </c>
      <c r="M29" s="102">
        <f>E29*J29</f>
        <v>3500</v>
      </c>
      <c r="N29" s="102">
        <f>F29*J29</f>
        <v>4270</v>
      </c>
      <c r="O29" s="102">
        <f>G29*L29</f>
        <v>0</v>
      </c>
      <c r="P29" s="102">
        <f>H29*L29</f>
        <v>0</v>
      </c>
      <c r="Q29" s="34"/>
      <c r="R29" s="36"/>
      <c r="S29" s="45"/>
      <c r="T29" s="36"/>
    </row>
    <row r="30" spans="1:20" ht="24" customHeight="1" outlineLevel="1" x14ac:dyDescent="0.15">
      <c r="A30" s="98" t="s">
        <v>6</v>
      </c>
      <c r="B30" s="99" t="s">
        <v>20</v>
      </c>
      <c r="C30" s="100" t="s">
        <v>30</v>
      </c>
      <c r="D30" s="101" t="s">
        <v>8</v>
      </c>
      <c r="E30" s="102">
        <v>3500</v>
      </c>
      <c r="F30" s="102">
        <f t="shared" si="6"/>
        <v>4270</v>
      </c>
      <c r="G30" s="103"/>
      <c r="H30" s="104"/>
      <c r="I30" s="105"/>
      <c r="J30" s="105">
        <v>1</v>
      </c>
      <c r="K30" s="106">
        <f t="shared" si="7"/>
        <v>0</v>
      </c>
      <c r="L30" s="106">
        <v>0</v>
      </c>
      <c r="M30" s="102">
        <f>E30</f>
        <v>3500</v>
      </c>
      <c r="N30" s="102">
        <f>F30*J30</f>
        <v>4270</v>
      </c>
      <c r="P30" s="102"/>
      <c r="Q30" s="30"/>
      <c r="R30" s="48"/>
      <c r="S30" s="49"/>
      <c r="T30" s="48"/>
    </row>
    <row r="31" spans="1:20" s="3" customFormat="1" ht="21.6" customHeight="1" x14ac:dyDescent="0.2">
      <c r="A31" s="63" t="s">
        <v>171</v>
      </c>
      <c r="B31" s="64" t="s">
        <v>146</v>
      </c>
      <c r="C31" s="179" t="s">
        <v>181</v>
      </c>
      <c r="D31" s="179"/>
      <c r="E31" s="179"/>
      <c r="F31" s="179"/>
      <c r="G31" s="179"/>
      <c r="H31" s="179"/>
      <c r="I31" s="179"/>
      <c r="J31" s="179"/>
      <c r="K31" s="179"/>
      <c r="L31" s="179"/>
      <c r="M31" s="90">
        <f>SUM(M32)</f>
        <v>3500</v>
      </c>
      <c r="N31" s="91"/>
      <c r="O31" s="90">
        <f>SUM(O32)</f>
        <v>0</v>
      </c>
      <c r="P31" s="92"/>
      <c r="Q31" s="65">
        <f>M31+O31</f>
        <v>3500</v>
      </c>
      <c r="R31" s="46"/>
      <c r="S31" s="47"/>
      <c r="T31" s="46"/>
    </row>
    <row r="32" spans="1:20" ht="37.15" customHeight="1" outlineLevel="1" x14ac:dyDescent="0.15">
      <c r="A32" s="107" t="s">
        <v>132</v>
      </c>
      <c r="B32" s="108" t="s">
        <v>20</v>
      </c>
      <c r="C32" s="107" t="s">
        <v>31</v>
      </c>
      <c r="D32" s="109" t="s">
        <v>8</v>
      </c>
      <c r="E32" s="110">
        <v>21000</v>
      </c>
      <c r="F32" s="110">
        <f t="shared" si="6"/>
        <v>25620</v>
      </c>
      <c r="G32" s="111"/>
      <c r="H32" s="112"/>
      <c r="I32" s="113"/>
      <c r="J32" s="114">
        <v>0.16666666666666669</v>
      </c>
      <c r="K32" s="115">
        <f t="shared" si="7"/>
        <v>0</v>
      </c>
      <c r="L32" s="115">
        <v>0</v>
      </c>
      <c r="M32" s="116">
        <f>E32/6*1</f>
        <v>3500</v>
      </c>
      <c r="N32" s="116">
        <f>F32*J32</f>
        <v>4270.0000000000009</v>
      </c>
      <c r="O32" s="116"/>
      <c r="P32" s="116">
        <f>H32*L32</f>
        <v>0</v>
      </c>
      <c r="Q32" s="155" t="s">
        <v>178</v>
      </c>
      <c r="R32" s="71"/>
      <c r="S32" s="72"/>
      <c r="T32" s="48"/>
    </row>
    <row r="33" spans="1:20" s="3" customFormat="1" ht="21.6" customHeight="1" x14ac:dyDescent="0.2">
      <c r="A33" s="63" t="s">
        <v>172</v>
      </c>
      <c r="B33" s="64" t="s">
        <v>147</v>
      </c>
      <c r="C33" s="179" t="s">
        <v>198</v>
      </c>
      <c r="D33" s="179"/>
      <c r="E33" s="179"/>
      <c r="F33" s="179"/>
      <c r="G33" s="179"/>
      <c r="H33" s="179"/>
      <c r="I33" s="179"/>
      <c r="J33" s="179"/>
      <c r="K33" s="179"/>
      <c r="L33" s="179"/>
      <c r="M33" s="90">
        <v>0</v>
      </c>
      <c r="N33" s="91"/>
      <c r="O33" s="90">
        <f>SUM(O34:O42)</f>
        <v>59500</v>
      </c>
      <c r="P33" s="92"/>
      <c r="Q33" s="65">
        <f>M33+O33</f>
        <v>59500</v>
      </c>
      <c r="R33" s="46"/>
      <c r="S33" s="47"/>
      <c r="T33" s="46"/>
    </row>
    <row r="34" spans="1:20" ht="9.6" customHeight="1" outlineLevel="1" x14ac:dyDescent="0.15">
      <c r="A34" s="118" t="s">
        <v>6</v>
      </c>
      <c r="B34" s="119" t="s">
        <v>20</v>
      </c>
      <c r="C34" s="120" t="s">
        <v>32</v>
      </c>
      <c r="D34" s="109" t="s">
        <v>8</v>
      </c>
      <c r="E34" s="110">
        <v>8500</v>
      </c>
      <c r="F34" s="110">
        <f t="shared" si="6"/>
        <v>10370</v>
      </c>
      <c r="G34" s="111"/>
      <c r="H34" s="121"/>
      <c r="I34" s="122"/>
      <c r="J34" s="122">
        <v>1</v>
      </c>
      <c r="K34" s="123">
        <f t="shared" si="7"/>
        <v>0</v>
      </c>
      <c r="L34" s="123">
        <v>0</v>
      </c>
      <c r="M34" s="110"/>
      <c r="N34" s="110"/>
      <c r="O34" s="110">
        <f>E34</f>
        <v>8500</v>
      </c>
      <c r="P34" s="110">
        <f>F34</f>
        <v>10370</v>
      </c>
      <c r="R34" s="48"/>
      <c r="S34" s="49"/>
      <c r="T34" s="48"/>
    </row>
    <row r="35" spans="1:20" ht="9.6" customHeight="1" outlineLevel="1" x14ac:dyDescent="0.15">
      <c r="A35" s="118" t="s">
        <v>6</v>
      </c>
      <c r="B35" s="119" t="s">
        <v>20</v>
      </c>
      <c r="C35" s="120" t="s">
        <v>33</v>
      </c>
      <c r="D35" s="109" t="s">
        <v>8</v>
      </c>
      <c r="E35" s="110">
        <v>8500</v>
      </c>
      <c r="F35" s="110">
        <f t="shared" si="6"/>
        <v>10370</v>
      </c>
      <c r="G35" s="111"/>
      <c r="H35" s="121"/>
      <c r="I35" s="122"/>
      <c r="J35" s="122">
        <v>1</v>
      </c>
      <c r="K35" s="123">
        <f t="shared" si="7"/>
        <v>0</v>
      </c>
      <c r="L35" s="123">
        <v>0</v>
      </c>
      <c r="M35" s="110"/>
      <c r="N35" s="110"/>
      <c r="O35" s="110">
        <f>E35</f>
        <v>8500</v>
      </c>
      <c r="P35" s="110">
        <f>F35</f>
        <v>10370</v>
      </c>
      <c r="R35" s="48"/>
      <c r="S35" s="49"/>
      <c r="T35" s="48"/>
    </row>
    <row r="36" spans="1:20" ht="9.6" customHeight="1" outlineLevel="1" x14ac:dyDescent="0.15">
      <c r="A36" s="118" t="s">
        <v>6</v>
      </c>
      <c r="B36" s="119" t="s">
        <v>20</v>
      </c>
      <c r="C36" s="132" t="s">
        <v>34</v>
      </c>
      <c r="D36" s="133" t="s">
        <v>8</v>
      </c>
      <c r="E36" s="134">
        <v>8500</v>
      </c>
      <c r="F36" s="134">
        <f t="shared" si="6"/>
        <v>10370</v>
      </c>
      <c r="G36" s="135"/>
      <c r="H36" s="136"/>
      <c r="I36" s="137"/>
      <c r="J36" s="137">
        <v>1</v>
      </c>
      <c r="K36" s="138">
        <f t="shared" si="7"/>
        <v>0</v>
      </c>
      <c r="L36" s="138">
        <v>0</v>
      </c>
      <c r="M36" s="134">
        <v>0</v>
      </c>
      <c r="N36" s="134">
        <v>0</v>
      </c>
      <c r="O36" s="134">
        <f>G36*L36</f>
        <v>0</v>
      </c>
      <c r="P36" s="134">
        <f>H36*L36</f>
        <v>0</v>
      </c>
      <c r="Q36" s="154" t="s">
        <v>185</v>
      </c>
      <c r="R36" s="48"/>
      <c r="S36" s="49"/>
      <c r="T36" s="48"/>
    </row>
    <row r="37" spans="1:20" ht="9.6" customHeight="1" outlineLevel="1" x14ac:dyDescent="0.15">
      <c r="A37" s="118" t="s">
        <v>6</v>
      </c>
      <c r="B37" s="119" t="s">
        <v>20</v>
      </c>
      <c r="C37" s="120" t="s">
        <v>35</v>
      </c>
      <c r="D37" s="109" t="s">
        <v>8</v>
      </c>
      <c r="E37" s="110">
        <v>8500</v>
      </c>
      <c r="F37" s="110">
        <f t="shared" si="6"/>
        <v>10370</v>
      </c>
      <c r="G37" s="111"/>
      <c r="H37" s="121"/>
      <c r="I37" s="122"/>
      <c r="J37" s="122">
        <v>1</v>
      </c>
      <c r="K37" s="123">
        <f t="shared" si="7"/>
        <v>0</v>
      </c>
      <c r="L37" s="123">
        <v>0</v>
      </c>
      <c r="M37" s="110"/>
      <c r="N37" s="110"/>
      <c r="O37" s="110">
        <f>E37</f>
        <v>8500</v>
      </c>
      <c r="P37" s="110">
        <f>F37</f>
        <v>10370</v>
      </c>
      <c r="R37" s="48"/>
      <c r="S37" s="49"/>
      <c r="T37" s="48"/>
    </row>
    <row r="38" spans="1:20" ht="9.6" customHeight="1" outlineLevel="1" x14ac:dyDescent="0.15">
      <c r="A38" s="124" t="s">
        <v>6</v>
      </c>
      <c r="B38" s="108" t="s">
        <v>20</v>
      </c>
      <c r="C38" s="107" t="s">
        <v>36</v>
      </c>
      <c r="D38" s="109" t="s">
        <v>8</v>
      </c>
      <c r="E38" s="110">
        <v>8500</v>
      </c>
      <c r="F38" s="110">
        <f t="shared" si="6"/>
        <v>10370</v>
      </c>
      <c r="G38" s="111"/>
      <c r="H38" s="121"/>
      <c r="I38" s="122"/>
      <c r="J38" s="122">
        <v>1</v>
      </c>
      <c r="K38" s="123">
        <f t="shared" si="7"/>
        <v>0</v>
      </c>
      <c r="L38" s="123">
        <v>0</v>
      </c>
      <c r="M38" s="110"/>
      <c r="N38" s="110"/>
      <c r="O38" s="110">
        <f>G38*L38</f>
        <v>0</v>
      </c>
      <c r="P38" s="110">
        <f>H38*L38</f>
        <v>0</v>
      </c>
      <c r="Q38" s="125" t="s">
        <v>175</v>
      </c>
      <c r="R38" s="48"/>
      <c r="S38" s="49"/>
      <c r="T38" s="48"/>
    </row>
    <row r="39" spans="1:20" ht="9.6" customHeight="1" outlineLevel="1" x14ac:dyDescent="0.15">
      <c r="A39" s="118" t="s">
        <v>6</v>
      </c>
      <c r="B39" s="119" t="s">
        <v>20</v>
      </c>
      <c r="C39" s="120" t="s">
        <v>37</v>
      </c>
      <c r="D39" s="109" t="s">
        <v>8</v>
      </c>
      <c r="E39" s="110">
        <v>8500</v>
      </c>
      <c r="F39" s="110">
        <f t="shared" si="6"/>
        <v>10370</v>
      </c>
      <c r="G39" s="111"/>
      <c r="H39" s="121"/>
      <c r="I39" s="122"/>
      <c r="J39" s="122">
        <v>1</v>
      </c>
      <c r="K39" s="123">
        <f t="shared" si="7"/>
        <v>0</v>
      </c>
      <c r="L39" s="123">
        <v>0</v>
      </c>
      <c r="M39" s="110"/>
      <c r="N39" s="110"/>
      <c r="O39" s="110">
        <f t="shared" ref="O39:P41" si="8">E39</f>
        <v>8500</v>
      </c>
      <c r="P39" s="110">
        <f t="shared" si="8"/>
        <v>10370</v>
      </c>
      <c r="R39" s="48"/>
      <c r="S39" s="49"/>
      <c r="T39" s="48"/>
    </row>
    <row r="40" spans="1:20" ht="9.6" customHeight="1" outlineLevel="1" x14ac:dyDescent="0.15">
      <c r="A40" s="118" t="s">
        <v>6</v>
      </c>
      <c r="B40" s="119" t="s">
        <v>20</v>
      </c>
      <c r="C40" s="120" t="s">
        <v>38</v>
      </c>
      <c r="D40" s="109" t="s">
        <v>8</v>
      </c>
      <c r="E40" s="110">
        <v>8500</v>
      </c>
      <c r="F40" s="110">
        <f t="shared" si="6"/>
        <v>10370</v>
      </c>
      <c r="G40" s="111"/>
      <c r="H40" s="121"/>
      <c r="I40" s="122"/>
      <c r="J40" s="122">
        <v>1</v>
      </c>
      <c r="K40" s="123">
        <f t="shared" si="7"/>
        <v>0</v>
      </c>
      <c r="L40" s="123">
        <v>0</v>
      </c>
      <c r="M40" s="110"/>
      <c r="N40" s="110"/>
      <c r="O40" s="110">
        <f t="shared" si="8"/>
        <v>8500</v>
      </c>
      <c r="P40" s="110">
        <f t="shared" si="8"/>
        <v>10370</v>
      </c>
      <c r="R40" s="48"/>
      <c r="S40" s="49"/>
      <c r="T40" s="48"/>
    </row>
    <row r="41" spans="1:20" ht="9.6" customHeight="1" outlineLevel="1" x14ac:dyDescent="0.15">
      <c r="A41" s="118" t="s">
        <v>6</v>
      </c>
      <c r="B41" s="119" t="s">
        <v>20</v>
      </c>
      <c r="C41" s="120" t="s">
        <v>39</v>
      </c>
      <c r="D41" s="109" t="s">
        <v>8</v>
      </c>
      <c r="E41" s="110">
        <v>8500</v>
      </c>
      <c r="F41" s="110">
        <f t="shared" si="6"/>
        <v>10370</v>
      </c>
      <c r="G41" s="111"/>
      <c r="H41" s="121"/>
      <c r="I41" s="122"/>
      <c r="J41" s="122">
        <v>1</v>
      </c>
      <c r="K41" s="123">
        <f t="shared" si="7"/>
        <v>0</v>
      </c>
      <c r="L41" s="123">
        <v>0</v>
      </c>
      <c r="M41" s="110"/>
      <c r="N41" s="110"/>
      <c r="O41" s="110">
        <f t="shared" si="8"/>
        <v>8500</v>
      </c>
      <c r="P41" s="110">
        <f t="shared" si="8"/>
        <v>10370</v>
      </c>
      <c r="R41" s="48"/>
      <c r="S41" s="49"/>
      <c r="T41" s="48"/>
    </row>
    <row r="42" spans="1:20" ht="23.45" customHeight="1" outlineLevel="1" x14ac:dyDescent="0.15">
      <c r="A42" s="118" t="s">
        <v>6</v>
      </c>
      <c r="B42" s="119" t="s">
        <v>20</v>
      </c>
      <c r="C42" s="120" t="s">
        <v>40</v>
      </c>
      <c r="D42" s="109" t="s">
        <v>8</v>
      </c>
      <c r="E42" s="110">
        <v>8500</v>
      </c>
      <c r="F42" s="110">
        <f t="shared" si="6"/>
        <v>10370</v>
      </c>
      <c r="G42" s="111"/>
      <c r="H42" s="121"/>
      <c r="I42" s="122"/>
      <c r="J42" s="122">
        <v>1</v>
      </c>
      <c r="K42" s="123">
        <f t="shared" si="7"/>
        <v>0</v>
      </c>
      <c r="L42" s="123">
        <v>0</v>
      </c>
      <c r="M42" s="110"/>
      <c r="N42" s="110"/>
      <c r="O42" s="110">
        <f>E42*J42</f>
        <v>8500</v>
      </c>
      <c r="P42" s="110">
        <f>F42*J42</f>
        <v>10370</v>
      </c>
      <c r="R42" s="48"/>
      <c r="S42" s="49"/>
      <c r="T42" s="48"/>
    </row>
    <row r="43" spans="1:20" s="3" customFormat="1" ht="10.9" customHeight="1" outlineLevel="1" x14ac:dyDescent="0.2">
      <c r="A43" s="83"/>
      <c r="B43" s="39"/>
      <c r="C43" s="84"/>
      <c r="D43" s="85"/>
      <c r="E43" s="86"/>
      <c r="F43" s="86"/>
      <c r="G43" s="87"/>
      <c r="H43" s="88"/>
      <c r="I43" s="89"/>
      <c r="J43" s="89"/>
      <c r="K43" s="86"/>
      <c r="L43" s="86"/>
      <c r="M43" s="40"/>
      <c r="N43" s="40"/>
      <c r="O43" s="40"/>
      <c r="P43" s="40"/>
      <c r="Q43" s="30"/>
      <c r="R43" s="48"/>
      <c r="S43" s="49"/>
      <c r="T43" s="48"/>
    </row>
    <row r="44" spans="1:20" s="3" customFormat="1" ht="21.6" customHeight="1" x14ac:dyDescent="0.2">
      <c r="A44" s="68" t="s">
        <v>6</v>
      </c>
      <c r="B44" s="69" t="s">
        <v>148</v>
      </c>
      <c r="C44" s="174" t="s">
        <v>149</v>
      </c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6"/>
      <c r="O44" s="79"/>
      <c r="P44" s="79"/>
      <c r="Q44" s="44"/>
      <c r="R44" s="46"/>
      <c r="S44" s="47"/>
      <c r="T44" s="46"/>
    </row>
    <row r="45" spans="1:20" s="3" customFormat="1" ht="21.6" customHeight="1" x14ac:dyDescent="0.2">
      <c r="A45" s="177"/>
      <c r="B45" s="178"/>
      <c r="C45" s="179" t="s">
        <v>182</v>
      </c>
      <c r="D45" s="179"/>
      <c r="E45" s="179"/>
      <c r="F45" s="179"/>
      <c r="G45" s="179"/>
      <c r="H45" s="179"/>
      <c r="I45" s="179"/>
      <c r="J45" s="179"/>
      <c r="K45" s="179"/>
      <c r="L45" s="179"/>
      <c r="M45" s="90">
        <f>SUM(M46)</f>
        <v>0</v>
      </c>
      <c r="N45" s="91"/>
      <c r="O45" s="90">
        <f>SUM(O46)</f>
        <v>12000</v>
      </c>
      <c r="P45" s="92"/>
      <c r="Q45" s="65">
        <f>M45+O45</f>
        <v>12000</v>
      </c>
      <c r="R45" s="46"/>
      <c r="S45" s="47"/>
      <c r="T45" s="46"/>
    </row>
    <row r="46" spans="1:20" ht="21.6" customHeight="1" outlineLevel="1" x14ac:dyDescent="0.15">
      <c r="A46" s="124" t="s">
        <v>6</v>
      </c>
      <c r="B46" s="108" t="s">
        <v>41</v>
      </c>
      <c r="C46" s="107" t="s">
        <v>42</v>
      </c>
      <c r="D46" s="109" t="s">
        <v>8</v>
      </c>
      <c r="E46" s="116">
        <v>12000</v>
      </c>
      <c r="F46" s="116">
        <f t="shared" ref="F46" si="9">E46*1.22</f>
        <v>14640</v>
      </c>
      <c r="G46" s="126"/>
      <c r="H46" s="112"/>
      <c r="I46" s="113"/>
      <c r="J46" s="113">
        <v>1</v>
      </c>
      <c r="K46" s="115">
        <f t="shared" ref="K46" si="10">E46*I46</f>
        <v>0</v>
      </c>
      <c r="L46" s="115">
        <v>0</v>
      </c>
      <c r="M46" s="116"/>
      <c r="N46" s="116"/>
      <c r="O46" s="116">
        <f>E46</f>
        <v>12000</v>
      </c>
      <c r="P46" s="116">
        <f>F46</f>
        <v>14640</v>
      </c>
      <c r="Q46" s="33"/>
      <c r="R46" s="36"/>
      <c r="S46" s="45"/>
      <c r="T46" s="36"/>
    </row>
    <row r="47" spans="1:20" s="3" customFormat="1" ht="10.9" customHeight="1" outlineLevel="1" x14ac:dyDescent="0.2">
      <c r="A47" s="83"/>
      <c r="B47" s="39"/>
      <c r="C47" s="84"/>
      <c r="D47" s="85"/>
      <c r="E47" s="86"/>
      <c r="F47" s="86"/>
      <c r="G47" s="87"/>
      <c r="H47" s="88"/>
      <c r="I47" s="89"/>
      <c r="J47" s="89"/>
      <c r="K47" s="86"/>
      <c r="L47" s="86"/>
      <c r="M47" s="40"/>
      <c r="N47" s="40"/>
      <c r="O47" s="40"/>
      <c r="P47" s="40"/>
      <c r="Q47" s="30"/>
      <c r="R47" s="48"/>
      <c r="S47" s="49"/>
      <c r="T47" s="48"/>
    </row>
    <row r="48" spans="1:20" s="3" customFormat="1" ht="21.6" customHeight="1" x14ac:dyDescent="0.2">
      <c r="A48" s="68" t="s">
        <v>6</v>
      </c>
      <c r="B48" s="69" t="s">
        <v>150</v>
      </c>
      <c r="C48" s="174" t="s">
        <v>151</v>
      </c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6"/>
      <c r="O48" s="79"/>
      <c r="P48" s="79"/>
      <c r="Q48" s="44"/>
      <c r="R48" s="46"/>
      <c r="S48" s="47"/>
      <c r="T48" s="46"/>
    </row>
    <row r="49" spans="1:20" s="3" customFormat="1" ht="21.6" customHeight="1" x14ac:dyDescent="0.2">
      <c r="A49" s="177"/>
      <c r="B49" s="178"/>
      <c r="C49" s="179" t="s">
        <v>152</v>
      </c>
      <c r="D49" s="179"/>
      <c r="E49" s="179"/>
      <c r="F49" s="179"/>
      <c r="G49" s="179"/>
      <c r="H49" s="179"/>
      <c r="I49" s="179"/>
      <c r="J49" s="179"/>
      <c r="K49" s="179"/>
      <c r="L49" s="179"/>
      <c r="M49" s="90">
        <f>SUM(M50)</f>
        <v>0</v>
      </c>
      <c r="N49" s="91"/>
      <c r="O49" s="90">
        <f>SUM(O50)</f>
        <v>4000</v>
      </c>
      <c r="P49" s="92"/>
      <c r="Q49" s="65">
        <f>M49+O49</f>
        <v>4000</v>
      </c>
      <c r="R49" s="46"/>
      <c r="S49" s="47"/>
      <c r="T49" s="46"/>
    </row>
    <row r="50" spans="1:20" ht="26.45" customHeight="1" outlineLevel="1" x14ac:dyDescent="0.15">
      <c r="A50" s="124" t="s">
        <v>6</v>
      </c>
      <c r="B50" s="108" t="s">
        <v>43</v>
      </c>
      <c r="C50" s="107" t="s">
        <v>139</v>
      </c>
      <c r="D50" s="109" t="s">
        <v>8</v>
      </c>
      <c r="E50" s="116">
        <v>4000</v>
      </c>
      <c r="F50" s="116">
        <f t="shared" ref="F50:F69" si="11">E50*1.22</f>
        <v>4880</v>
      </c>
      <c r="G50" s="126"/>
      <c r="H50" s="112"/>
      <c r="I50" s="113"/>
      <c r="J50" s="113">
        <v>1</v>
      </c>
      <c r="K50" s="115">
        <f t="shared" ref="K50" si="12">E50*I50</f>
        <v>0</v>
      </c>
      <c r="L50" s="115">
        <v>0</v>
      </c>
      <c r="M50" s="116"/>
      <c r="N50" s="116"/>
      <c r="O50" s="116">
        <f>+E50</f>
        <v>4000</v>
      </c>
      <c r="P50" s="116">
        <f>+F50</f>
        <v>4880</v>
      </c>
      <c r="Q50" s="34"/>
      <c r="R50" s="36"/>
      <c r="S50" s="45"/>
      <c r="T50" s="36"/>
    </row>
    <row r="51" spans="1:20" s="3" customFormat="1" ht="10.9" customHeight="1" outlineLevel="1" x14ac:dyDescent="0.2">
      <c r="A51" s="83"/>
      <c r="B51" s="39"/>
      <c r="C51" s="84"/>
      <c r="D51" s="85"/>
      <c r="E51" s="86"/>
      <c r="F51" s="86"/>
      <c r="G51" s="87"/>
      <c r="H51" s="88"/>
      <c r="I51" s="89"/>
      <c r="J51" s="89"/>
      <c r="K51" s="86"/>
      <c r="L51" s="86"/>
      <c r="M51" s="40"/>
      <c r="N51" s="40"/>
      <c r="O51" s="40"/>
      <c r="P51" s="40"/>
      <c r="Q51" s="30"/>
      <c r="R51" s="48"/>
      <c r="S51" s="49"/>
      <c r="T51" s="48"/>
    </row>
    <row r="52" spans="1:20" s="3" customFormat="1" ht="21.6" customHeight="1" x14ac:dyDescent="0.2">
      <c r="A52" s="68" t="s">
        <v>6</v>
      </c>
      <c r="B52" s="69" t="s">
        <v>153</v>
      </c>
      <c r="C52" s="174" t="s">
        <v>154</v>
      </c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6"/>
      <c r="O52" s="79"/>
      <c r="P52" s="79"/>
      <c r="Q52" s="44"/>
      <c r="R52" s="46"/>
      <c r="S52" s="47"/>
      <c r="T52" s="46"/>
    </row>
    <row r="53" spans="1:20" s="3" customFormat="1" ht="21.6" customHeight="1" x14ac:dyDescent="0.2">
      <c r="A53" s="177"/>
      <c r="B53" s="178"/>
      <c r="C53" s="179" t="s">
        <v>199</v>
      </c>
      <c r="D53" s="179"/>
      <c r="E53" s="179"/>
      <c r="F53" s="179"/>
      <c r="G53" s="179"/>
      <c r="H53" s="179"/>
      <c r="I53" s="179"/>
      <c r="J53" s="179"/>
      <c r="K53" s="179"/>
      <c r="L53" s="179"/>
      <c r="M53" s="90">
        <v>1000</v>
      </c>
      <c r="N53" s="91"/>
      <c r="O53" s="90">
        <f>SUM(O54:O55)</f>
        <v>2920</v>
      </c>
      <c r="P53" s="92"/>
      <c r="Q53" s="65">
        <f>M53+O53</f>
        <v>3920</v>
      </c>
      <c r="R53" s="46"/>
      <c r="S53" s="47"/>
      <c r="T53" s="46"/>
    </row>
    <row r="54" spans="1:20" outlineLevel="1" x14ac:dyDescent="0.15">
      <c r="A54" s="124" t="s">
        <v>133</v>
      </c>
      <c r="B54" s="108" t="s">
        <v>44</v>
      </c>
      <c r="C54" s="107" t="s">
        <v>45</v>
      </c>
      <c r="D54" s="109" t="s">
        <v>8</v>
      </c>
      <c r="E54" s="116">
        <v>9600</v>
      </c>
      <c r="F54" s="116">
        <f t="shared" si="11"/>
        <v>11712</v>
      </c>
      <c r="G54" s="126"/>
      <c r="H54" s="112"/>
      <c r="I54" s="113"/>
      <c r="J54" s="113">
        <v>0.25</v>
      </c>
      <c r="K54" s="115">
        <f t="shared" ref="K54:K69" si="13">E54*I54</f>
        <v>0</v>
      </c>
      <c r="L54" s="115">
        <v>0</v>
      </c>
      <c r="M54" s="116">
        <v>1000</v>
      </c>
      <c r="N54" s="116">
        <f>M54*1.22</f>
        <v>1220</v>
      </c>
      <c r="O54" s="116">
        <f>M54</f>
        <v>1000</v>
      </c>
      <c r="P54" s="116">
        <f>N54</f>
        <v>1220</v>
      </c>
      <c r="Q54" s="34"/>
      <c r="R54" s="30"/>
      <c r="S54" s="45"/>
      <c r="T54" s="36"/>
    </row>
    <row r="55" spans="1:20" ht="54.75" customHeight="1" outlineLevel="1" x14ac:dyDescent="0.15">
      <c r="A55" s="124" t="s">
        <v>133</v>
      </c>
      <c r="B55" s="119" t="s">
        <v>44</v>
      </c>
      <c r="C55" s="107" t="s">
        <v>46</v>
      </c>
      <c r="D55" s="109" t="s">
        <v>8</v>
      </c>
      <c r="E55" s="116">
        <v>9600</v>
      </c>
      <c r="F55" s="116">
        <f t="shared" si="11"/>
        <v>11712</v>
      </c>
      <c r="G55" s="126"/>
      <c r="H55" s="112"/>
      <c r="I55" s="113"/>
      <c r="J55" s="113">
        <v>0.4</v>
      </c>
      <c r="K55" s="115">
        <f t="shared" si="13"/>
        <v>0</v>
      </c>
      <c r="L55" s="115">
        <v>0</v>
      </c>
      <c r="M55" s="116"/>
      <c r="N55" s="116"/>
      <c r="O55" s="116">
        <f>E55*J55/2</f>
        <v>1920</v>
      </c>
      <c r="P55" s="116">
        <f>E55*J55/2</f>
        <v>1920</v>
      </c>
      <c r="Q55" s="34"/>
      <c r="R55" s="30"/>
      <c r="S55" s="45"/>
      <c r="T55" s="36"/>
    </row>
    <row r="56" spans="1:20" s="3" customFormat="1" ht="10.9" customHeight="1" outlineLevel="1" x14ac:dyDescent="0.2">
      <c r="A56" s="83"/>
      <c r="B56" s="39"/>
      <c r="C56" s="84"/>
      <c r="D56" s="85"/>
      <c r="E56" s="86"/>
      <c r="F56" s="86"/>
      <c r="G56" s="87"/>
      <c r="H56" s="88"/>
      <c r="I56" s="89"/>
      <c r="J56" s="89"/>
      <c r="K56" s="86"/>
      <c r="L56" s="86"/>
      <c r="M56" s="40"/>
      <c r="N56" s="40"/>
      <c r="O56" s="40"/>
      <c r="P56" s="40"/>
      <c r="Q56" s="30"/>
      <c r="R56" s="48"/>
      <c r="S56" s="49"/>
      <c r="T56" s="48"/>
    </row>
    <row r="57" spans="1:20" s="3" customFormat="1" ht="21.6" customHeight="1" x14ac:dyDescent="0.2">
      <c r="A57" s="68" t="s">
        <v>6</v>
      </c>
      <c r="B57" s="69" t="s">
        <v>155</v>
      </c>
      <c r="C57" s="174" t="s">
        <v>156</v>
      </c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6"/>
      <c r="O57" s="79"/>
      <c r="P57" s="79"/>
      <c r="Q57" s="44"/>
      <c r="R57" s="46"/>
      <c r="S57" s="47"/>
      <c r="T57" s="46"/>
    </row>
    <row r="58" spans="1:20" s="3" customFormat="1" ht="21.6" customHeight="1" x14ac:dyDescent="0.2">
      <c r="A58" s="177"/>
      <c r="B58" s="178"/>
      <c r="C58" s="179" t="s">
        <v>200</v>
      </c>
      <c r="D58" s="179"/>
      <c r="E58" s="179"/>
      <c r="F58" s="179"/>
      <c r="G58" s="179"/>
      <c r="H58" s="179"/>
      <c r="I58" s="179"/>
      <c r="J58" s="179"/>
      <c r="K58" s="179"/>
      <c r="L58" s="179"/>
      <c r="M58" s="90">
        <v>0</v>
      </c>
      <c r="N58" s="91"/>
      <c r="O58" s="90">
        <f>SUM(O59:O60)</f>
        <v>0</v>
      </c>
      <c r="P58" s="92"/>
      <c r="Q58" s="65">
        <f>M58+O58</f>
        <v>0</v>
      </c>
      <c r="R58" s="46"/>
      <c r="S58" s="47"/>
      <c r="T58" s="46"/>
    </row>
    <row r="59" spans="1:20" ht="9.6" customHeight="1" outlineLevel="1" x14ac:dyDescent="0.15">
      <c r="A59" s="124" t="s">
        <v>6</v>
      </c>
      <c r="B59" s="108" t="s">
        <v>47</v>
      </c>
      <c r="C59" s="107" t="s">
        <v>48</v>
      </c>
      <c r="D59" s="109" t="s">
        <v>8</v>
      </c>
      <c r="E59" s="116">
        <v>11000</v>
      </c>
      <c r="F59" s="116">
        <f t="shared" si="11"/>
        <v>13420</v>
      </c>
      <c r="G59" s="126"/>
      <c r="H59" s="112"/>
      <c r="I59" s="113"/>
      <c r="J59" s="113">
        <v>1</v>
      </c>
      <c r="K59" s="115">
        <f t="shared" si="13"/>
        <v>0</v>
      </c>
      <c r="L59" s="115">
        <v>0</v>
      </c>
      <c r="M59" s="116"/>
      <c r="N59" s="116"/>
      <c r="O59" s="116">
        <f>G59*L59</f>
        <v>0</v>
      </c>
      <c r="P59" s="116">
        <f>H59*L59</f>
        <v>0</v>
      </c>
      <c r="Q59" s="117"/>
      <c r="R59" s="36"/>
      <c r="S59" s="45"/>
      <c r="T59" s="36"/>
    </row>
    <row r="60" spans="1:20" ht="9.6" customHeight="1" outlineLevel="1" x14ac:dyDescent="0.15">
      <c r="A60" s="124" t="s">
        <v>6</v>
      </c>
      <c r="B60" s="108" t="s">
        <v>47</v>
      </c>
      <c r="C60" s="107" t="s">
        <v>49</v>
      </c>
      <c r="D60" s="109" t="s">
        <v>8</v>
      </c>
      <c r="E60" s="116">
        <v>11000</v>
      </c>
      <c r="F60" s="116">
        <f t="shared" si="11"/>
        <v>13420</v>
      </c>
      <c r="G60" s="126"/>
      <c r="H60" s="112"/>
      <c r="I60" s="113"/>
      <c r="J60" s="113">
        <v>1</v>
      </c>
      <c r="K60" s="115">
        <f t="shared" si="13"/>
        <v>0</v>
      </c>
      <c r="L60" s="115">
        <v>0</v>
      </c>
      <c r="M60" s="116"/>
      <c r="N60" s="116"/>
      <c r="O60" s="116">
        <f>G60*L60</f>
        <v>0</v>
      </c>
      <c r="P60" s="116">
        <f>H60*L60</f>
        <v>0</v>
      </c>
      <c r="Q60" s="117"/>
      <c r="R60" s="36"/>
      <c r="S60" s="45"/>
      <c r="T60" s="36"/>
    </row>
    <row r="61" spans="1:20" s="3" customFormat="1" ht="10.9" customHeight="1" outlineLevel="1" x14ac:dyDescent="0.2">
      <c r="A61" s="83"/>
      <c r="B61" s="39"/>
      <c r="C61" s="84"/>
      <c r="D61" s="85"/>
      <c r="E61" s="86"/>
      <c r="F61" s="86"/>
      <c r="G61" s="87"/>
      <c r="H61" s="88"/>
      <c r="I61" s="89"/>
      <c r="J61" s="89"/>
      <c r="K61" s="86"/>
      <c r="L61" s="86"/>
      <c r="M61" s="40"/>
      <c r="N61" s="40"/>
      <c r="O61" s="40"/>
      <c r="P61" s="40"/>
      <c r="Q61" s="30"/>
      <c r="R61" s="48"/>
      <c r="S61" s="49"/>
      <c r="T61" s="48"/>
    </row>
    <row r="62" spans="1:20" s="3" customFormat="1" ht="21.6" customHeight="1" x14ac:dyDescent="0.2">
      <c r="A62" s="68" t="s">
        <v>6</v>
      </c>
      <c r="B62" s="69" t="s">
        <v>157</v>
      </c>
      <c r="C62" s="174" t="s">
        <v>158</v>
      </c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6"/>
      <c r="O62" s="79"/>
      <c r="P62" s="79"/>
      <c r="Q62" s="70"/>
      <c r="R62" s="46"/>
      <c r="S62" s="47"/>
      <c r="T62" s="46"/>
    </row>
    <row r="63" spans="1:20" s="3" customFormat="1" ht="21.6" customHeight="1" x14ac:dyDescent="0.2">
      <c r="A63" s="177"/>
      <c r="B63" s="178"/>
      <c r="C63" s="179" t="s">
        <v>173</v>
      </c>
      <c r="D63" s="179"/>
      <c r="E63" s="179"/>
      <c r="F63" s="179"/>
      <c r="G63" s="179"/>
      <c r="H63" s="179"/>
      <c r="I63" s="179"/>
      <c r="J63" s="179"/>
      <c r="K63" s="179"/>
      <c r="L63" s="179"/>
      <c r="M63" s="90">
        <f>SUM(M64:M69)</f>
        <v>5600</v>
      </c>
      <c r="N63" s="91"/>
      <c r="O63" s="90">
        <f>SUM(O64:O69)</f>
        <v>11200</v>
      </c>
      <c r="P63" s="92"/>
      <c r="Q63" s="65">
        <f>M63+O63</f>
        <v>16800</v>
      </c>
      <c r="R63" s="46"/>
      <c r="S63" s="47"/>
      <c r="T63" s="46"/>
    </row>
    <row r="64" spans="1:20" s="3" customFormat="1" ht="22.5" outlineLevel="1" x14ac:dyDescent="0.2">
      <c r="A64" s="107" t="s">
        <v>135</v>
      </c>
      <c r="B64" s="108" t="s">
        <v>50</v>
      </c>
      <c r="C64" s="107" t="s">
        <v>51</v>
      </c>
      <c r="D64" s="109" t="s">
        <v>8</v>
      </c>
      <c r="E64" s="116">
        <v>2800</v>
      </c>
      <c r="F64" s="116">
        <f t="shared" si="11"/>
        <v>3416</v>
      </c>
      <c r="G64" s="126"/>
      <c r="H64" s="112"/>
      <c r="I64" s="113"/>
      <c r="J64" s="113">
        <v>1</v>
      </c>
      <c r="K64" s="115">
        <f t="shared" si="13"/>
        <v>0</v>
      </c>
      <c r="L64" s="115">
        <v>0</v>
      </c>
      <c r="M64" s="116">
        <f>E64*J64</f>
        <v>2800</v>
      </c>
      <c r="N64" s="116">
        <f>F64*J64</f>
        <v>3416</v>
      </c>
      <c r="O64" s="116">
        <f>G64*L64</f>
        <v>0</v>
      </c>
      <c r="P64" s="116">
        <f>H64*L64</f>
        <v>0</v>
      </c>
      <c r="Q64" s="100" t="s">
        <v>137</v>
      </c>
      <c r="R64" s="36"/>
      <c r="S64" s="45"/>
      <c r="T64" s="36"/>
    </row>
    <row r="65" spans="1:20" s="3" customFormat="1" ht="22.5" outlineLevel="1" x14ac:dyDescent="0.2">
      <c r="A65" s="107" t="s">
        <v>135</v>
      </c>
      <c r="B65" s="108" t="s">
        <v>50</v>
      </c>
      <c r="C65" s="107" t="s">
        <v>52</v>
      </c>
      <c r="D65" s="109" t="s">
        <v>8</v>
      </c>
      <c r="E65" s="116">
        <v>2800</v>
      </c>
      <c r="F65" s="116">
        <f t="shared" si="11"/>
        <v>3416</v>
      </c>
      <c r="G65" s="126"/>
      <c r="H65" s="112"/>
      <c r="I65" s="113"/>
      <c r="J65" s="113">
        <v>1</v>
      </c>
      <c r="K65" s="115">
        <f t="shared" si="13"/>
        <v>0</v>
      </c>
      <c r="L65" s="115">
        <v>0</v>
      </c>
      <c r="M65" s="116">
        <f>E65*J65</f>
        <v>2800</v>
      </c>
      <c r="N65" s="116">
        <f>F65*J65</f>
        <v>3416</v>
      </c>
      <c r="O65" s="116">
        <f>G65*L65</f>
        <v>0</v>
      </c>
      <c r="P65" s="116">
        <f>H65*L65</f>
        <v>0</v>
      </c>
      <c r="Q65" s="100" t="s">
        <v>138</v>
      </c>
      <c r="R65" s="36"/>
      <c r="S65" s="45"/>
      <c r="T65" s="36"/>
    </row>
    <row r="66" spans="1:20" ht="9.6" customHeight="1" outlineLevel="1" x14ac:dyDescent="0.15">
      <c r="A66" s="118" t="s">
        <v>6</v>
      </c>
      <c r="B66" s="119" t="s">
        <v>50</v>
      </c>
      <c r="C66" s="120" t="s">
        <v>53</v>
      </c>
      <c r="D66" s="109" t="s">
        <v>8</v>
      </c>
      <c r="E66" s="110">
        <v>2800</v>
      </c>
      <c r="F66" s="110">
        <f t="shared" si="11"/>
        <v>3416</v>
      </c>
      <c r="G66" s="111"/>
      <c r="H66" s="121"/>
      <c r="I66" s="122"/>
      <c r="J66" s="113">
        <v>1</v>
      </c>
      <c r="K66" s="123">
        <f t="shared" si="13"/>
        <v>0</v>
      </c>
      <c r="L66" s="123">
        <v>0</v>
      </c>
      <c r="M66" s="110"/>
      <c r="N66" s="110"/>
      <c r="O66" s="110">
        <f t="shared" ref="O66:P69" si="14">E66</f>
        <v>2800</v>
      </c>
      <c r="P66" s="110">
        <f t="shared" si="14"/>
        <v>3416</v>
      </c>
      <c r="Q66" s="127"/>
      <c r="R66" s="52"/>
      <c r="S66" s="53"/>
      <c r="T66" s="52"/>
    </row>
    <row r="67" spans="1:20" ht="9.6" customHeight="1" outlineLevel="1" x14ac:dyDescent="0.15">
      <c r="A67" s="118" t="s">
        <v>6</v>
      </c>
      <c r="B67" s="119" t="s">
        <v>50</v>
      </c>
      <c r="C67" s="120" t="s">
        <v>54</v>
      </c>
      <c r="D67" s="109" t="s">
        <v>8</v>
      </c>
      <c r="E67" s="110">
        <v>2800</v>
      </c>
      <c r="F67" s="110">
        <f t="shared" si="11"/>
        <v>3416</v>
      </c>
      <c r="G67" s="111"/>
      <c r="H67" s="121"/>
      <c r="I67" s="122"/>
      <c r="J67" s="113">
        <v>1</v>
      </c>
      <c r="K67" s="123">
        <f t="shared" si="13"/>
        <v>0</v>
      </c>
      <c r="L67" s="123">
        <v>0</v>
      </c>
      <c r="M67" s="110"/>
      <c r="N67" s="110"/>
      <c r="O67" s="110">
        <f t="shared" si="14"/>
        <v>2800</v>
      </c>
      <c r="P67" s="110">
        <f t="shared" si="14"/>
        <v>3416</v>
      </c>
      <c r="Q67" s="127"/>
      <c r="R67" s="52"/>
      <c r="S67" s="53"/>
      <c r="T67" s="52"/>
    </row>
    <row r="68" spans="1:20" ht="9.6" customHeight="1" outlineLevel="1" x14ac:dyDescent="0.15">
      <c r="A68" s="118" t="s">
        <v>6</v>
      </c>
      <c r="B68" s="119" t="s">
        <v>50</v>
      </c>
      <c r="C68" s="120" t="s">
        <v>55</v>
      </c>
      <c r="D68" s="109" t="s">
        <v>8</v>
      </c>
      <c r="E68" s="110">
        <v>2800</v>
      </c>
      <c r="F68" s="110">
        <f t="shared" si="11"/>
        <v>3416</v>
      </c>
      <c r="G68" s="111"/>
      <c r="H68" s="121"/>
      <c r="I68" s="122"/>
      <c r="J68" s="113">
        <v>1</v>
      </c>
      <c r="K68" s="123">
        <f t="shared" si="13"/>
        <v>0</v>
      </c>
      <c r="L68" s="123">
        <v>0</v>
      </c>
      <c r="M68" s="110"/>
      <c r="N68" s="110"/>
      <c r="O68" s="110">
        <f t="shared" si="14"/>
        <v>2800</v>
      </c>
      <c r="P68" s="110">
        <f t="shared" si="14"/>
        <v>3416</v>
      </c>
      <c r="Q68" s="127"/>
      <c r="R68" s="52"/>
      <c r="S68" s="53"/>
      <c r="T68" s="52"/>
    </row>
    <row r="69" spans="1:20" ht="9.6" customHeight="1" outlineLevel="1" x14ac:dyDescent="0.15">
      <c r="A69" s="118" t="s">
        <v>6</v>
      </c>
      <c r="B69" s="119" t="s">
        <v>50</v>
      </c>
      <c r="C69" s="120" t="s">
        <v>56</v>
      </c>
      <c r="D69" s="109" t="s">
        <v>8</v>
      </c>
      <c r="E69" s="110">
        <v>2800</v>
      </c>
      <c r="F69" s="110">
        <f t="shared" si="11"/>
        <v>3416</v>
      </c>
      <c r="G69" s="111"/>
      <c r="H69" s="121"/>
      <c r="I69" s="122"/>
      <c r="J69" s="113">
        <v>1</v>
      </c>
      <c r="K69" s="123">
        <f t="shared" si="13"/>
        <v>0</v>
      </c>
      <c r="L69" s="123">
        <v>0</v>
      </c>
      <c r="M69" s="110"/>
      <c r="N69" s="110"/>
      <c r="O69" s="110">
        <f t="shared" si="14"/>
        <v>2800</v>
      </c>
      <c r="P69" s="110">
        <f t="shared" si="14"/>
        <v>3416</v>
      </c>
      <c r="Q69" s="127"/>
      <c r="R69" s="52"/>
      <c r="S69" s="53"/>
      <c r="T69" s="52"/>
    </row>
    <row r="70" spans="1:20" s="3" customFormat="1" ht="10.9" customHeight="1" outlineLevel="1" x14ac:dyDescent="0.2">
      <c r="A70" s="83"/>
      <c r="B70" s="39"/>
      <c r="C70" s="84"/>
      <c r="D70" s="85"/>
      <c r="E70" s="86"/>
      <c r="F70" s="86"/>
      <c r="G70" s="87"/>
      <c r="H70" s="88"/>
      <c r="I70" s="89"/>
      <c r="J70" s="89"/>
      <c r="K70" s="86"/>
      <c r="L70" s="86"/>
      <c r="M70" s="40"/>
      <c r="N70" s="40"/>
      <c r="O70" s="40"/>
      <c r="P70" s="40"/>
      <c r="Q70" s="30"/>
      <c r="R70" s="48"/>
      <c r="S70" s="49"/>
      <c r="T70" s="48"/>
    </row>
    <row r="71" spans="1:20" s="3" customFormat="1" ht="21.6" customHeight="1" x14ac:dyDescent="0.2">
      <c r="A71" s="68" t="s">
        <v>6</v>
      </c>
      <c r="B71" s="69" t="s">
        <v>159</v>
      </c>
      <c r="C71" s="174" t="s">
        <v>160</v>
      </c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6"/>
      <c r="O71" s="79"/>
      <c r="P71" s="79"/>
      <c r="Q71" s="70">
        <f>SUM(Q72:Q95)</f>
        <v>37700</v>
      </c>
      <c r="R71" s="46"/>
      <c r="S71" s="47"/>
      <c r="T71" s="46"/>
    </row>
    <row r="72" spans="1:20" s="3" customFormat="1" ht="21.6" customHeight="1" x14ac:dyDescent="0.2">
      <c r="A72" s="177"/>
      <c r="B72" s="178"/>
      <c r="C72" s="179" t="s">
        <v>162</v>
      </c>
      <c r="D72" s="179"/>
      <c r="E72" s="179"/>
      <c r="F72" s="179"/>
      <c r="G72" s="179"/>
      <c r="H72" s="179"/>
      <c r="I72" s="179"/>
      <c r="J72" s="179"/>
      <c r="K72" s="179"/>
      <c r="L72" s="179"/>
      <c r="M72" s="90">
        <f>SUM(M73)</f>
        <v>0</v>
      </c>
      <c r="N72" s="91"/>
      <c r="O72" s="90">
        <f>SUM(O73)</f>
        <v>20000</v>
      </c>
      <c r="P72" s="92"/>
      <c r="Q72" s="65">
        <f>M72+O72</f>
        <v>20000</v>
      </c>
      <c r="R72" s="46"/>
      <c r="S72" s="47"/>
      <c r="T72" s="46"/>
    </row>
    <row r="73" spans="1:20" s="3" customFormat="1" ht="44.45" customHeight="1" outlineLevel="1" x14ac:dyDescent="0.2">
      <c r="A73" s="118" t="s">
        <v>6</v>
      </c>
      <c r="B73" s="119" t="s">
        <v>57</v>
      </c>
      <c r="C73" s="120" t="s">
        <v>58</v>
      </c>
      <c r="D73" s="109" t="s">
        <v>8</v>
      </c>
      <c r="E73" s="110">
        <v>20000</v>
      </c>
      <c r="F73" s="110">
        <f t="shared" ref="F73:F100" si="15">E73*1.22</f>
        <v>24400</v>
      </c>
      <c r="G73" s="111"/>
      <c r="H73" s="121"/>
      <c r="I73" s="122"/>
      <c r="J73" s="122">
        <v>1</v>
      </c>
      <c r="K73" s="123">
        <f t="shared" ref="K73:K100" si="16">E73*I73</f>
        <v>0</v>
      </c>
      <c r="L73" s="123">
        <v>0</v>
      </c>
      <c r="M73" s="110"/>
      <c r="N73" s="110"/>
      <c r="O73" s="110">
        <f>E73</f>
        <v>20000</v>
      </c>
      <c r="P73" s="110">
        <f>F73</f>
        <v>24400</v>
      </c>
      <c r="Q73" s="30"/>
      <c r="R73" s="48"/>
      <c r="S73" s="49"/>
      <c r="T73" s="48"/>
    </row>
    <row r="74" spans="1:20" s="3" customFormat="1" ht="21.6" customHeight="1" x14ac:dyDescent="0.2">
      <c r="A74" s="177"/>
      <c r="B74" s="178"/>
      <c r="C74" s="179" t="s">
        <v>161</v>
      </c>
      <c r="D74" s="179"/>
      <c r="E74" s="179"/>
      <c r="F74" s="179"/>
      <c r="G74" s="179"/>
      <c r="H74" s="179"/>
      <c r="I74" s="179"/>
      <c r="J74" s="179"/>
      <c r="K74" s="179"/>
      <c r="L74" s="179"/>
      <c r="M74" s="90">
        <f>SUM(M75:M95)</f>
        <v>0</v>
      </c>
      <c r="N74" s="91"/>
      <c r="O74" s="90">
        <f>SUM(O75:O95)</f>
        <v>17700</v>
      </c>
      <c r="P74" s="92"/>
      <c r="Q74" s="65">
        <f>M74+O74</f>
        <v>17700</v>
      </c>
      <c r="R74" s="46"/>
      <c r="S74" s="47"/>
      <c r="T74" s="46"/>
    </row>
    <row r="75" spans="1:20" s="3" customFormat="1" ht="9.6" customHeight="1" outlineLevel="1" x14ac:dyDescent="0.2">
      <c r="A75" s="118" t="s">
        <v>6</v>
      </c>
      <c r="B75" s="119" t="s">
        <v>57</v>
      </c>
      <c r="C75" s="120" t="s">
        <v>59</v>
      </c>
      <c r="D75" s="109" t="s">
        <v>8</v>
      </c>
      <c r="E75" s="110">
        <v>0</v>
      </c>
      <c r="F75" s="110">
        <f t="shared" si="15"/>
        <v>0</v>
      </c>
      <c r="G75" s="111"/>
      <c r="H75" s="121"/>
      <c r="I75" s="122"/>
      <c r="J75" s="122">
        <v>1</v>
      </c>
      <c r="K75" s="123">
        <f t="shared" si="16"/>
        <v>0</v>
      </c>
      <c r="L75" s="123">
        <v>0</v>
      </c>
      <c r="M75" s="110"/>
      <c r="N75" s="110"/>
      <c r="O75" s="110">
        <f t="shared" ref="O75:O95" si="17">E75</f>
        <v>0</v>
      </c>
      <c r="P75" s="110">
        <f t="shared" ref="P75:P95" si="18">F75</f>
        <v>0</v>
      </c>
      <c r="Q75" s="30"/>
      <c r="R75" s="48"/>
      <c r="S75" s="49"/>
      <c r="T75" s="48"/>
    </row>
    <row r="76" spans="1:20" s="3" customFormat="1" ht="9.6" customHeight="1" outlineLevel="1" x14ac:dyDescent="0.2">
      <c r="A76" s="118" t="s">
        <v>6</v>
      </c>
      <c r="B76" s="119" t="s">
        <v>57</v>
      </c>
      <c r="C76" s="120" t="s">
        <v>60</v>
      </c>
      <c r="D76" s="109" t="s">
        <v>8</v>
      </c>
      <c r="E76" s="110">
        <v>2000</v>
      </c>
      <c r="F76" s="110">
        <f t="shared" si="15"/>
        <v>2440</v>
      </c>
      <c r="G76" s="111"/>
      <c r="H76" s="121"/>
      <c r="I76" s="122"/>
      <c r="J76" s="122">
        <v>1</v>
      </c>
      <c r="K76" s="123">
        <f t="shared" si="16"/>
        <v>0</v>
      </c>
      <c r="L76" s="123">
        <v>0</v>
      </c>
      <c r="M76" s="110"/>
      <c r="N76" s="110"/>
      <c r="O76" s="110">
        <f t="shared" si="17"/>
        <v>2000</v>
      </c>
      <c r="P76" s="110">
        <f t="shared" si="18"/>
        <v>2440</v>
      </c>
      <c r="Q76" s="30"/>
      <c r="R76" s="48"/>
      <c r="S76" s="49"/>
      <c r="T76" s="48"/>
    </row>
    <row r="77" spans="1:20" s="3" customFormat="1" ht="9.6" customHeight="1" outlineLevel="1" x14ac:dyDescent="0.2">
      <c r="A77" s="118" t="s">
        <v>6</v>
      </c>
      <c r="B77" s="119" t="s">
        <v>57</v>
      </c>
      <c r="C77" s="120" t="s">
        <v>61</v>
      </c>
      <c r="D77" s="109" t="s">
        <v>8</v>
      </c>
      <c r="E77" s="110">
        <v>2000</v>
      </c>
      <c r="F77" s="110">
        <f t="shared" si="15"/>
        <v>2440</v>
      </c>
      <c r="G77" s="111"/>
      <c r="H77" s="121"/>
      <c r="I77" s="122"/>
      <c r="J77" s="122">
        <v>1</v>
      </c>
      <c r="K77" s="123">
        <f t="shared" si="16"/>
        <v>0</v>
      </c>
      <c r="L77" s="123">
        <v>0</v>
      </c>
      <c r="M77" s="110"/>
      <c r="N77" s="110"/>
      <c r="O77" s="110">
        <f t="shared" si="17"/>
        <v>2000</v>
      </c>
      <c r="P77" s="110">
        <f t="shared" si="18"/>
        <v>2440</v>
      </c>
      <c r="Q77" s="30"/>
      <c r="R77" s="48"/>
      <c r="S77" s="49"/>
      <c r="T77" s="48"/>
    </row>
    <row r="78" spans="1:20" s="3" customFormat="1" ht="9.6" customHeight="1" outlineLevel="1" x14ac:dyDescent="0.2">
      <c r="A78" s="118" t="s">
        <v>6</v>
      </c>
      <c r="B78" s="119" t="s">
        <v>57</v>
      </c>
      <c r="C78" s="120" t="s">
        <v>62</v>
      </c>
      <c r="D78" s="109" t="s">
        <v>8</v>
      </c>
      <c r="E78" s="110">
        <v>2000</v>
      </c>
      <c r="F78" s="110">
        <f t="shared" si="15"/>
        <v>2440</v>
      </c>
      <c r="G78" s="111"/>
      <c r="H78" s="121"/>
      <c r="I78" s="122"/>
      <c r="J78" s="122">
        <v>1</v>
      </c>
      <c r="K78" s="123">
        <f t="shared" si="16"/>
        <v>0</v>
      </c>
      <c r="L78" s="123">
        <v>0</v>
      </c>
      <c r="M78" s="110"/>
      <c r="N78" s="110"/>
      <c r="O78" s="110">
        <f t="shared" si="17"/>
        <v>2000</v>
      </c>
      <c r="P78" s="110">
        <f t="shared" si="18"/>
        <v>2440</v>
      </c>
      <c r="Q78" s="30"/>
      <c r="R78" s="48"/>
      <c r="S78" s="49"/>
      <c r="T78" s="48"/>
    </row>
    <row r="79" spans="1:20" s="3" customFormat="1" ht="9.6" customHeight="1" outlineLevel="1" x14ac:dyDescent="0.2">
      <c r="A79" s="118" t="s">
        <v>6</v>
      </c>
      <c r="B79" s="119" t="s">
        <v>57</v>
      </c>
      <c r="C79" s="120" t="s">
        <v>63</v>
      </c>
      <c r="D79" s="109" t="s">
        <v>8</v>
      </c>
      <c r="E79" s="110">
        <v>2000</v>
      </c>
      <c r="F79" s="110">
        <f t="shared" si="15"/>
        <v>2440</v>
      </c>
      <c r="G79" s="111"/>
      <c r="H79" s="121"/>
      <c r="I79" s="122"/>
      <c r="J79" s="122">
        <v>1</v>
      </c>
      <c r="K79" s="123">
        <f t="shared" si="16"/>
        <v>0</v>
      </c>
      <c r="L79" s="123">
        <v>0</v>
      </c>
      <c r="M79" s="110"/>
      <c r="N79" s="110"/>
      <c r="O79" s="110">
        <f t="shared" si="17"/>
        <v>2000</v>
      </c>
      <c r="P79" s="110">
        <f t="shared" si="18"/>
        <v>2440</v>
      </c>
      <c r="Q79" s="30"/>
      <c r="R79" s="48"/>
      <c r="S79" s="49"/>
      <c r="T79" s="48"/>
    </row>
    <row r="80" spans="1:20" s="3" customFormat="1" ht="9.6" customHeight="1" outlineLevel="1" x14ac:dyDescent="0.2">
      <c r="A80" s="118" t="s">
        <v>6</v>
      </c>
      <c r="B80" s="119" t="s">
        <v>57</v>
      </c>
      <c r="C80" s="120" t="s">
        <v>64</v>
      </c>
      <c r="D80" s="109" t="s">
        <v>8</v>
      </c>
      <c r="E80" s="110">
        <v>2000</v>
      </c>
      <c r="F80" s="110">
        <f t="shared" si="15"/>
        <v>2440</v>
      </c>
      <c r="G80" s="111"/>
      <c r="H80" s="121"/>
      <c r="I80" s="122"/>
      <c r="J80" s="122">
        <v>1</v>
      </c>
      <c r="K80" s="123">
        <f t="shared" si="16"/>
        <v>0</v>
      </c>
      <c r="L80" s="123">
        <v>0</v>
      </c>
      <c r="M80" s="110"/>
      <c r="N80" s="110"/>
      <c r="O80" s="110">
        <f t="shared" si="17"/>
        <v>2000</v>
      </c>
      <c r="P80" s="110">
        <f t="shared" si="18"/>
        <v>2440</v>
      </c>
      <c r="Q80" s="30"/>
      <c r="R80" s="48"/>
      <c r="S80" s="49"/>
      <c r="T80" s="48"/>
    </row>
    <row r="81" spans="1:20" s="3" customFormat="1" ht="9.6" customHeight="1" outlineLevel="1" x14ac:dyDescent="0.2">
      <c r="A81" s="118" t="s">
        <v>6</v>
      </c>
      <c r="B81" s="119" t="s">
        <v>57</v>
      </c>
      <c r="C81" s="120" t="s">
        <v>65</v>
      </c>
      <c r="D81" s="109" t="s">
        <v>8</v>
      </c>
      <c r="E81" s="110">
        <v>600</v>
      </c>
      <c r="F81" s="110">
        <f t="shared" si="15"/>
        <v>732</v>
      </c>
      <c r="G81" s="111"/>
      <c r="H81" s="121"/>
      <c r="I81" s="122"/>
      <c r="J81" s="122">
        <v>1</v>
      </c>
      <c r="K81" s="123">
        <f t="shared" si="16"/>
        <v>0</v>
      </c>
      <c r="L81" s="123">
        <v>0</v>
      </c>
      <c r="M81" s="110"/>
      <c r="N81" s="110"/>
      <c r="O81" s="110">
        <f t="shared" si="17"/>
        <v>600</v>
      </c>
      <c r="P81" s="110">
        <f t="shared" si="18"/>
        <v>732</v>
      </c>
      <c r="Q81" s="30"/>
      <c r="R81" s="48"/>
      <c r="S81" s="49"/>
      <c r="T81" s="48"/>
    </row>
    <row r="82" spans="1:20" s="3" customFormat="1" ht="9.6" customHeight="1" outlineLevel="1" x14ac:dyDescent="0.2">
      <c r="A82" s="118" t="s">
        <v>6</v>
      </c>
      <c r="B82" s="119" t="s">
        <v>57</v>
      </c>
      <c r="C82" s="120" t="s">
        <v>66</v>
      </c>
      <c r="D82" s="109" t="s">
        <v>8</v>
      </c>
      <c r="E82" s="110">
        <v>600</v>
      </c>
      <c r="F82" s="110">
        <f t="shared" si="15"/>
        <v>732</v>
      </c>
      <c r="G82" s="111"/>
      <c r="H82" s="121"/>
      <c r="I82" s="122"/>
      <c r="J82" s="122">
        <v>1</v>
      </c>
      <c r="K82" s="123">
        <f t="shared" si="16"/>
        <v>0</v>
      </c>
      <c r="L82" s="123">
        <v>0</v>
      </c>
      <c r="M82" s="110"/>
      <c r="N82" s="110"/>
      <c r="O82" s="110">
        <f t="shared" si="17"/>
        <v>600</v>
      </c>
      <c r="P82" s="110">
        <f t="shared" si="18"/>
        <v>732</v>
      </c>
      <c r="Q82" s="30"/>
      <c r="R82" s="48"/>
      <c r="S82" s="49"/>
      <c r="T82" s="48"/>
    </row>
    <row r="83" spans="1:20" s="3" customFormat="1" ht="9.6" customHeight="1" outlineLevel="1" x14ac:dyDescent="0.2">
      <c r="A83" s="118" t="s">
        <v>6</v>
      </c>
      <c r="B83" s="119" t="s">
        <v>57</v>
      </c>
      <c r="C83" s="120" t="s">
        <v>67</v>
      </c>
      <c r="D83" s="109" t="s">
        <v>8</v>
      </c>
      <c r="E83" s="110">
        <v>500</v>
      </c>
      <c r="F83" s="110">
        <f t="shared" si="15"/>
        <v>610</v>
      </c>
      <c r="G83" s="111"/>
      <c r="H83" s="121"/>
      <c r="I83" s="122"/>
      <c r="J83" s="122">
        <v>1</v>
      </c>
      <c r="K83" s="123">
        <f t="shared" si="16"/>
        <v>0</v>
      </c>
      <c r="L83" s="123">
        <v>0</v>
      </c>
      <c r="M83" s="110"/>
      <c r="N83" s="110"/>
      <c r="O83" s="110">
        <f t="shared" si="17"/>
        <v>500</v>
      </c>
      <c r="P83" s="110">
        <f t="shared" si="18"/>
        <v>610</v>
      </c>
      <c r="Q83" s="30"/>
      <c r="R83" s="48"/>
      <c r="S83" s="49"/>
      <c r="T83" s="48"/>
    </row>
    <row r="84" spans="1:20" s="3" customFormat="1" ht="9.6" customHeight="1" outlineLevel="1" x14ac:dyDescent="0.2">
      <c r="A84" s="118" t="s">
        <v>6</v>
      </c>
      <c r="B84" s="119" t="s">
        <v>57</v>
      </c>
      <c r="C84" s="120" t="s">
        <v>68</v>
      </c>
      <c r="D84" s="109" t="s">
        <v>8</v>
      </c>
      <c r="E84" s="110">
        <v>500</v>
      </c>
      <c r="F84" s="110">
        <f t="shared" si="15"/>
        <v>610</v>
      </c>
      <c r="G84" s="111"/>
      <c r="H84" s="121"/>
      <c r="I84" s="122"/>
      <c r="J84" s="122">
        <v>1</v>
      </c>
      <c r="K84" s="123">
        <f t="shared" si="16"/>
        <v>0</v>
      </c>
      <c r="L84" s="123">
        <v>0</v>
      </c>
      <c r="M84" s="110"/>
      <c r="N84" s="110"/>
      <c r="O84" s="110">
        <f t="shared" si="17"/>
        <v>500</v>
      </c>
      <c r="P84" s="110">
        <f t="shared" si="18"/>
        <v>610</v>
      </c>
      <c r="Q84" s="30"/>
      <c r="R84" s="48"/>
      <c r="S84" s="49"/>
      <c r="T84" s="48"/>
    </row>
    <row r="85" spans="1:20" s="3" customFormat="1" ht="9.6" customHeight="1" outlineLevel="1" x14ac:dyDescent="0.2">
      <c r="A85" s="118" t="s">
        <v>6</v>
      </c>
      <c r="B85" s="119" t="s">
        <v>57</v>
      </c>
      <c r="C85" s="120" t="s">
        <v>69</v>
      </c>
      <c r="D85" s="109" t="s">
        <v>8</v>
      </c>
      <c r="E85" s="110">
        <v>500</v>
      </c>
      <c r="F85" s="110">
        <f t="shared" si="15"/>
        <v>610</v>
      </c>
      <c r="G85" s="111"/>
      <c r="H85" s="121"/>
      <c r="I85" s="122"/>
      <c r="J85" s="122">
        <v>1</v>
      </c>
      <c r="K85" s="123">
        <f t="shared" si="16"/>
        <v>0</v>
      </c>
      <c r="L85" s="123">
        <v>0</v>
      </c>
      <c r="M85" s="110"/>
      <c r="N85" s="110"/>
      <c r="O85" s="110">
        <f t="shared" si="17"/>
        <v>500</v>
      </c>
      <c r="P85" s="110">
        <f t="shared" si="18"/>
        <v>610</v>
      </c>
      <c r="Q85" s="30"/>
      <c r="R85" s="48"/>
      <c r="S85" s="49"/>
      <c r="T85" s="48"/>
    </row>
    <row r="86" spans="1:20" s="3" customFormat="1" ht="9.6" customHeight="1" outlineLevel="1" x14ac:dyDescent="0.2">
      <c r="A86" s="118" t="s">
        <v>6</v>
      </c>
      <c r="B86" s="119" t="s">
        <v>57</v>
      </c>
      <c r="C86" s="120" t="s">
        <v>70</v>
      </c>
      <c r="D86" s="109" t="s">
        <v>8</v>
      </c>
      <c r="E86" s="110">
        <v>500</v>
      </c>
      <c r="F86" s="110">
        <f t="shared" si="15"/>
        <v>610</v>
      </c>
      <c r="G86" s="111"/>
      <c r="H86" s="121"/>
      <c r="I86" s="122"/>
      <c r="J86" s="122">
        <v>1</v>
      </c>
      <c r="K86" s="123">
        <f t="shared" si="16"/>
        <v>0</v>
      </c>
      <c r="L86" s="123">
        <v>0</v>
      </c>
      <c r="M86" s="110"/>
      <c r="N86" s="110"/>
      <c r="O86" s="110">
        <f t="shared" si="17"/>
        <v>500</v>
      </c>
      <c r="P86" s="110">
        <f t="shared" si="18"/>
        <v>610</v>
      </c>
      <c r="Q86" s="30"/>
      <c r="R86" s="48"/>
      <c r="S86" s="49"/>
      <c r="T86" s="48"/>
    </row>
    <row r="87" spans="1:20" s="3" customFormat="1" ht="9.6" customHeight="1" outlineLevel="1" x14ac:dyDescent="0.2">
      <c r="A87" s="118" t="s">
        <v>6</v>
      </c>
      <c r="B87" s="119" t="s">
        <v>57</v>
      </c>
      <c r="C87" s="120" t="s">
        <v>71</v>
      </c>
      <c r="D87" s="109" t="s">
        <v>8</v>
      </c>
      <c r="E87" s="110">
        <v>500</v>
      </c>
      <c r="F87" s="110">
        <f t="shared" si="15"/>
        <v>610</v>
      </c>
      <c r="G87" s="111"/>
      <c r="H87" s="121"/>
      <c r="I87" s="122"/>
      <c r="J87" s="122">
        <v>1</v>
      </c>
      <c r="K87" s="123">
        <f t="shared" si="16"/>
        <v>0</v>
      </c>
      <c r="L87" s="123">
        <v>0</v>
      </c>
      <c r="M87" s="110"/>
      <c r="N87" s="110"/>
      <c r="O87" s="110">
        <f t="shared" si="17"/>
        <v>500</v>
      </c>
      <c r="P87" s="110">
        <f t="shared" si="18"/>
        <v>610</v>
      </c>
      <c r="Q87" s="30"/>
      <c r="R87" s="48"/>
      <c r="S87" s="49"/>
      <c r="T87" s="48"/>
    </row>
    <row r="88" spans="1:20" s="3" customFormat="1" ht="9.6" customHeight="1" outlineLevel="1" x14ac:dyDescent="0.2">
      <c r="A88" s="118" t="s">
        <v>6</v>
      </c>
      <c r="B88" s="119" t="s">
        <v>57</v>
      </c>
      <c r="C88" s="120" t="s">
        <v>72</v>
      </c>
      <c r="D88" s="109" t="s">
        <v>8</v>
      </c>
      <c r="E88" s="110">
        <v>500</v>
      </c>
      <c r="F88" s="110">
        <f t="shared" si="15"/>
        <v>610</v>
      </c>
      <c r="G88" s="111"/>
      <c r="H88" s="121"/>
      <c r="I88" s="122"/>
      <c r="J88" s="122">
        <v>1</v>
      </c>
      <c r="K88" s="123">
        <f t="shared" si="16"/>
        <v>0</v>
      </c>
      <c r="L88" s="123">
        <v>0</v>
      </c>
      <c r="M88" s="110"/>
      <c r="N88" s="110"/>
      <c r="O88" s="110">
        <f t="shared" si="17"/>
        <v>500</v>
      </c>
      <c r="P88" s="110">
        <f t="shared" si="18"/>
        <v>610</v>
      </c>
      <c r="Q88" s="30"/>
      <c r="R88" s="48"/>
      <c r="S88" s="49"/>
      <c r="T88" s="48"/>
    </row>
    <row r="89" spans="1:20" s="3" customFormat="1" ht="9.6" customHeight="1" outlineLevel="1" x14ac:dyDescent="0.2">
      <c r="A89" s="118" t="s">
        <v>6</v>
      </c>
      <c r="B89" s="119" t="s">
        <v>57</v>
      </c>
      <c r="C89" s="120" t="s">
        <v>73</v>
      </c>
      <c r="D89" s="109" t="s">
        <v>8</v>
      </c>
      <c r="E89" s="110">
        <v>500</v>
      </c>
      <c r="F89" s="110">
        <f t="shared" si="15"/>
        <v>610</v>
      </c>
      <c r="G89" s="111"/>
      <c r="H89" s="121"/>
      <c r="I89" s="122"/>
      <c r="J89" s="122">
        <v>1</v>
      </c>
      <c r="K89" s="123">
        <f t="shared" si="16"/>
        <v>0</v>
      </c>
      <c r="L89" s="123">
        <v>0</v>
      </c>
      <c r="M89" s="110"/>
      <c r="N89" s="110"/>
      <c r="O89" s="110">
        <f t="shared" si="17"/>
        <v>500</v>
      </c>
      <c r="P89" s="110">
        <f t="shared" si="18"/>
        <v>610</v>
      </c>
      <c r="Q89" s="30"/>
      <c r="R89" s="48"/>
      <c r="S89" s="49"/>
      <c r="T89" s="48"/>
    </row>
    <row r="90" spans="1:20" s="3" customFormat="1" ht="9.6" customHeight="1" outlineLevel="1" x14ac:dyDescent="0.2">
      <c r="A90" s="118" t="s">
        <v>6</v>
      </c>
      <c r="B90" s="119" t="s">
        <v>57</v>
      </c>
      <c r="C90" s="120" t="s">
        <v>74</v>
      </c>
      <c r="D90" s="109" t="s">
        <v>8</v>
      </c>
      <c r="E90" s="110">
        <v>500</v>
      </c>
      <c r="F90" s="110">
        <f t="shared" si="15"/>
        <v>610</v>
      </c>
      <c r="G90" s="111"/>
      <c r="H90" s="121"/>
      <c r="I90" s="122"/>
      <c r="J90" s="122">
        <v>1</v>
      </c>
      <c r="K90" s="123">
        <f t="shared" si="16"/>
        <v>0</v>
      </c>
      <c r="L90" s="123">
        <v>0</v>
      </c>
      <c r="M90" s="110"/>
      <c r="N90" s="110"/>
      <c r="O90" s="110">
        <f t="shared" si="17"/>
        <v>500</v>
      </c>
      <c r="P90" s="110">
        <f t="shared" si="18"/>
        <v>610</v>
      </c>
      <c r="Q90" s="30"/>
      <c r="R90" s="48"/>
      <c r="S90" s="49"/>
      <c r="T90" s="48"/>
    </row>
    <row r="91" spans="1:20" s="3" customFormat="1" ht="9.6" customHeight="1" outlineLevel="1" x14ac:dyDescent="0.2">
      <c r="A91" s="118" t="s">
        <v>6</v>
      </c>
      <c r="B91" s="119" t="s">
        <v>57</v>
      </c>
      <c r="C91" s="120" t="s">
        <v>75</v>
      </c>
      <c r="D91" s="109" t="s">
        <v>8</v>
      </c>
      <c r="E91" s="110">
        <v>500</v>
      </c>
      <c r="F91" s="110">
        <f t="shared" si="15"/>
        <v>610</v>
      </c>
      <c r="G91" s="111"/>
      <c r="H91" s="121"/>
      <c r="I91" s="122"/>
      <c r="J91" s="122">
        <v>1</v>
      </c>
      <c r="K91" s="123">
        <f t="shared" si="16"/>
        <v>0</v>
      </c>
      <c r="L91" s="123">
        <v>0</v>
      </c>
      <c r="M91" s="110"/>
      <c r="N91" s="110"/>
      <c r="O91" s="110">
        <f t="shared" si="17"/>
        <v>500</v>
      </c>
      <c r="P91" s="110">
        <f t="shared" si="18"/>
        <v>610</v>
      </c>
      <c r="Q91" s="30"/>
      <c r="R91" s="48"/>
      <c r="S91" s="49"/>
      <c r="T91" s="48"/>
    </row>
    <row r="92" spans="1:20" s="3" customFormat="1" ht="9.6" customHeight="1" outlineLevel="1" x14ac:dyDescent="0.2">
      <c r="A92" s="118" t="s">
        <v>6</v>
      </c>
      <c r="B92" s="119" t="s">
        <v>57</v>
      </c>
      <c r="C92" s="120" t="s">
        <v>76</v>
      </c>
      <c r="D92" s="109" t="s">
        <v>8</v>
      </c>
      <c r="E92" s="110">
        <v>500</v>
      </c>
      <c r="F92" s="110">
        <f t="shared" si="15"/>
        <v>610</v>
      </c>
      <c r="G92" s="111"/>
      <c r="H92" s="121"/>
      <c r="I92" s="122"/>
      <c r="J92" s="122">
        <v>1</v>
      </c>
      <c r="K92" s="123">
        <f t="shared" si="16"/>
        <v>0</v>
      </c>
      <c r="L92" s="123">
        <v>0</v>
      </c>
      <c r="M92" s="110"/>
      <c r="N92" s="110"/>
      <c r="O92" s="110">
        <f t="shared" si="17"/>
        <v>500</v>
      </c>
      <c r="P92" s="110">
        <f t="shared" si="18"/>
        <v>610</v>
      </c>
      <c r="Q92" s="30"/>
      <c r="R92" s="48"/>
      <c r="S92" s="49"/>
      <c r="T92" s="48"/>
    </row>
    <row r="93" spans="1:20" s="3" customFormat="1" ht="9.6" customHeight="1" outlineLevel="1" x14ac:dyDescent="0.2">
      <c r="A93" s="118" t="s">
        <v>6</v>
      </c>
      <c r="B93" s="119" t="s">
        <v>57</v>
      </c>
      <c r="C93" s="120" t="s">
        <v>77</v>
      </c>
      <c r="D93" s="109" t="s">
        <v>8</v>
      </c>
      <c r="E93" s="110">
        <v>500</v>
      </c>
      <c r="F93" s="110">
        <f t="shared" si="15"/>
        <v>610</v>
      </c>
      <c r="G93" s="111"/>
      <c r="H93" s="121"/>
      <c r="I93" s="122"/>
      <c r="J93" s="122">
        <v>1</v>
      </c>
      <c r="K93" s="123">
        <f t="shared" si="16"/>
        <v>0</v>
      </c>
      <c r="L93" s="123">
        <v>0</v>
      </c>
      <c r="M93" s="110"/>
      <c r="N93" s="110"/>
      <c r="O93" s="110">
        <f t="shared" si="17"/>
        <v>500</v>
      </c>
      <c r="P93" s="110">
        <f t="shared" si="18"/>
        <v>610</v>
      </c>
      <c r="Q93" s="30"/>
      <c r="R93" s="48"/>
      <c r="S93" s="49"/>
      <c r="T93" s="48"/>
    </row>
    <row r="94" spans="1:20" s="3" customFormat="1" ht="9.6" customHeight="1" outlineLevel="1" x14ac:dyDescent="0.2">
      <c r="A94" s="118" t="s">
        <v>6</v>
      </c>
      <c r="B94" s="119" t="s">
        <v>57</v>
      </c>
      <c r="C94" s="120" t="s">
        <v>78</v>
      </c>
      <c r="D94" s="109" t="s">
        <v>8</v>
      </c>
      <c r="E94" s="110">
        <v>500</v>
      </c>
      <c r="F94" s="110">
        <f t="shared" si="15"/>
        <v>610</v>
      </c>
      <c r="G94" s="111"/>
      <c r="H94" s="121"/>
      <c r="I94" s="122"/>
      <c r="J94" s="122">
        <v>1</v>
      </c>
      <c r="K94" s="123">
        <f t="shared" si="16"/>
        <v>0</v>
      </c>
      <c r="L94" s="123">
        <v>0</v>
      </c>
      <c r="M94" s="110"/>
      <c r="N94" s="110"/>
      <c r="O94" s="110">
        <f t="shared" si="17"/>
        <v>500</v>
      </c>
      <c r="P94" s="110">
        <f t="shared" si="18"/>
        <v>610</v>
      </c>
      <c r="Q94" s="30"/>
      <c r="R94" s="48"/>
      <c r="S94" s="49"/>
      <c r="T94" s="48"/>
    </row>
    <row r="95" spans="1:20" s="3" customFormat="1" ht="9.6" customHeight="1" outlineLevel="1" x14ac:dyDescent="0.2">
      <c r="A95" s="118" t="s">
        <v>6</v>
      </c>
      <c r="B95" s="119" t="s">
        <v>57</v>
      </c>
      <c r="C95" s="120" t="s">
        <v>79</v>
      </c>
      <c r="D95" s="109" t="s">
        <v>8</v>
      </c>
      <c r="E95" s="110">
        <v>500</v>
      </c>
      <c r="F95" s="110">
        <f t="shared" si="15"/>
        <v>610</v>
      </c>
      <c r="G95" s="111"/>
      <c r="H95" s="121"/>
      <c r="I95" s="122"/>
      <c r="J95" s="122">
        <v>1</v>
      </c>
      <c r="K95" s="123">
        <f t="shared" si="16"/>
        <v>0</v>
      </c>
      <c r="L95" s="123">
        <v>0</v>
      </c>
      <c r="M95" s="110"/>
      <c r="N95" s="110"/>
      <c r="O95" s="110">
        <f t="shared" si="17"/>
        <v>500</v>
      </c>
      <c r="P95" s="110">
        <f t="shared" si="18"/>
        <v>610</v>
      </c>
      <c r="Q95" s="30"/>
      <c r="R95" s="48"/>
      <c r="S95" s="49"/>
      <c r="T95" s="48"/>
    </row>
    <row r="96" spans="1:20" s="3" customFormat="1" ht="10.9" customHeight="1" outlineLevel="1" x14ac:dyDescent="0.2">
      <c r="A96" s="83"/>
      <c r="B96" s="39"/>
      <c r="C96" s="84"/>
      <c r="D96" s="85"/>
      <c r="E96" s="86"/>
      <c r="F96" s="86"/>
      <c r="G96" s="87"/>
      <c r="H96" s="88"/>
      <c r="I96" s="89"/>
      <c r="J96" s="89"/>
      <c r="K96" s="86"/>
      <c r="L96" s="86"/>
      <c r="M96" s="40"/>
      <c r="N96" s="40"/>
      <c r="O96" s="40"/>
      <c r="P96" s="40"/>
      <c r="Q96" s="30"/>
      <c r="R96" s="48"/>
      <c r="S96" s="49"/>
      <c r="T96" s="48"/>
    </row>
    <row r="97" spans="1:1016" s="3" customFormat="1" ht="21.6" customHeight="1" x14ac:dyDescent="0.2">
      <c r="A97" s="68" t="s">
        <v>6</v>
      </c>
      <c r="B97" s="69" t="s">
        <v>163</v>
      </c>
      <c r="C97" s="174" t="s">
        <v>164</v>
      </c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6"/>
      <c r="O97" s="79"/>
      <c r="P97" s="79"/>
      <c r="Q97" s="44"/>
      <c r="R97" s="46"/>
      <c r="S97" s="47"/>
      <c r="T97" s="46"/>
    </row>
    <row r="98" spans="1:1016" s="3" customFormat="1" ht="21.6" customHeight="1" x14ac:dyDescent="0.2">
      <c r="A98" s="177"/>
      <c r="B98" s="178"/>
      <c r="C98" s="179" t="s">
        <v>174</v>
      </c>
      <c r="D98" s="179"/>
      <c r="E98" s="179"/>
      <c r="F98" s="179"/>
      <c r="G98" s="179"/>
      <c r="H98" s="179"/>
      <c r="I98" s="179"/>
      <c r="J98" s="179"/>
      <c r="K98" s="179"/>
      <c r="L98" s="179"/>
      <c r="M98" s="90">
        <f>SUM(M99:M100)</f>
        <v>0</v>
      </c>
      <c r="N98" s="91"/>
      <c r="O98" s="90">
        <f>SUM(O99:O100)</f>
        <v>68750</v>
      </c>
      <c r="P98" s="92"/>
      <c r="Q98" s="65">
        <f>M98+O98</f>
        <v>68750</v>
      </c>
      <c r="R98" s="46"/>
      <c r="S98" s="47"/>
      <c r="T98" s="46"/>
    </row>
    <row r="99" spans="1:1016" s="3" customFormat="1" ht="24" customHeight="1" outlineLevel="1" x14ac:dyDescent="0.2">
      <c r="A99" s="118" t="s">
        <v>6</v>
      </c>
      <c r="B99" s="119" t="s">
        <v>80</v>
      </c>
      <c r="C99" s="120" t="s">
        <v>81</v>
      </c>
      <c r="D99" s="109" t="s">
        <v>8</v>
      </c>
      <c r="E99" s="110">
        <v>20000</v>
      </c>
      <c r="F99" s="110">
        <f t="shared" si="15"/>
        <v>24400</v>
      </c>
      <c r="G99" s="111"/>
      <c r="H99" s="121"/>
      <c r="I99" s="122"/>
      <c r="J99" s="122">
        <v>1</v>
      </c>
      <c r="K99" s="123">
        <f t="shared" si="16"/>
        <v>0</v>
      </c>
      <c r="L99" s="123">
        <v>0</v>
      </c>
      <c r="M99" s="110"/>
      <c r="N99" s="110"/>
      <c r="O99" s="110">
        <f>E99</f>
        <v>20000</v>
      </c>
      <c r="P99" s="110">
        <f>F99</f>
        <v>24400</v>
      </c>
      <c r="Q99" s="25"/>
      <c r="R99" s="48"/>
      <c r="S99" s="49"/>
      <c r="T99" s="48"/>
    </row>
    <row r="100" spans="1:1016" s="3" customFormat="1" ht="51.6" customHeight="1" outlineLevel="1" x14ac:dyDescent="0.2">
      <c r="A100" s="124" t="s">
        <v>6</v>
      </c>
      <c r="B100" s="108" t="s">
        <v>80</v>
      </c>
      <c r="C100" s="107" t="s">
        <v>82</v>
      </c>
      <c r="D100" s="109" t="s">
        <v>8</v>
      </c>
      <c r="E100" s="110">
        <v>75000</v>
      </c>
      <c r="F100" s="110">
        <f t="shared" si="15"/>
        <v>91500</v>
      </c>
      <c r="G100" s="111"/>
      <c r="H100" s="121"/>
      <c r="I100" s="122"/>
      <c r="J100" s="122">
        <v>0.65</v>
      </c>
      <c r="K100" s="123">
        <f t="shared" si="16"/>
        <v>0</v>
      </c>
      <c r="L100" s="123">
        <v>0</v>
      </c>
      <c r="M100" s="110"/>
      <c r="N100" s="110"/>
      <c r="O100" s="110">
        <f>E100*J100</f>
        <v>48750</v>
      </c>
      <c r="P100" s="110">
        <f>F100*J100</f>
        <v>59475</v>
      </c>
      <c r="Q100" s="153" t="s">
        <v>179</v>
      </c>
      <c r="R100" s="48"/>
      <c r="S100" s="48"/>
      <c r="T100" s="48"/>
    </row>
    <row r="101" spans="1:1016" s="3" customFormat="1" x14ac:dyDescent="0.2">
      <c r="A101" s="56"/>
      <c r="B101" s="38"/>
      <c r="C101" s="56"/>
      <c r="D101" s="57"/>
      <c r="E101" s="58"/>
      <c r="F101" s="58"/>
      <c r="G101" s="59"/>
      <c r="H101" s="60"/>
      <c r="I101" s="61"/>
      <c r="J101" s="61"/>
      <c r="K101" s="58"/>
      <c r="L101" s="58"/>
      <c r="M101" s="58"/>
      <c r="N101" s="62"/>
      <c r="O101" s="58"/>
      <c r="P101" s="62"/>
      <c r="Q101" s="33"/>
      <c r="R101" s="36"/>
      <c r="S101" s="45"/>
      <c r="T101" s="36"/>
    </row>
    <row r="102" spans="1:1016" ht="22.5" x14ac:dyDescent="0.15">
      <c r="D102"/>
      <c r="E102" s="80"/>
      <c r="F102" s="80"/>
      <c r="K102" s="42"/>
      <c r="L102" s="42"/>
      <c r="M102" s="74" t="s">
        <v>165</v>
      </c>
      <c r="N102" s="130" t="s">
        <v>166</v>
      </c>
      <c r="O102" s="76" t="s">
        <v>165</v>
      </c>
      <c r="P102" s="130" t="s">
        <v>166</v>
      </c>
      <c r="Q102" s="37" t="s">
        <v>167</v>
      </c>
      <c r="R102" s="95"/>
      <c r="S102" s="49"/>
      <c r="T102" s="96"/>
    </row>
    <row r="103" spans="1:1016" ht="21.6" customHeight="1" thickBot="1" x14ac:dyDescent="0.2">
      <c r="D103"/>
      <c r="E103" s="41"/>
      <c r="F103" s="41"/>
      <c r="K103" s="42"/>
      <c r="L103" s="42"/>
      <c r="M103" s="75">
        <f>SUBTOTAL(9,M3:M101)/2</f>
        <v>17100</v>
      </c>
      <c r="N103" s="131">
        <f>M103*1.22</f>
        <v>20862</v>
      </c>
      <c r="O103" s="77">
        <f>SUBTOTAL(9,O3:O101)/2</f>
        <v>203070</v>
      </c>
      <c r="P103" s="131">
        <f>O103*1.22</f>
        <v>247745.4</v>
      </c>
      <c r="Q103" s="67">
        <f>Q3+Q12+Q15+Q18+Q45+Q49+Q53+Q58+Q63++Q71+Q98</f>
        <v>220170</v>
      </c>
      <c r="R103" s="97"/>
      <c r="S103" s="94"/>
      <c r="T103" s="93"/>
    </row>
    <row r="104" spans="1:1016" x14ac:dyDescent="0.15">
      <c r="D104" s="147"/>
      <c r="E104" s="151" t="s">
        <v>190</v>
      </c>
      <c r="F104" s="24"/>
      <c r="G104" s="24"/>
      <c r="H104" s="24"/>
      <c r="I104" s="93"/>
      <c r="J104" s="93"/>
      <c r="K104" s="42"/>
      <c r="L104" s="42"/>
      <c r="M104" s="43"/>
      <c r="N104" s="43"/>
      <c r="O104" s="43"/>
      <c r="P104" s="43"/>
      <c r="R104" s="48"/>
      <c r="S104" s="49"/>
      <c r="T104" s="48"/>
    </row>
    <row r="105" spans="1:1016" ht="21.6" customHeight="1" x14ac:dyDescent="0.2">
      <c r="D105" s="150" t="s">
        <v>192</v>
      </c>
      <c r="E105" s="151" t="s">
        <v>191</v>
      </c>
      <c r="F105" s="24"/>
      <c r="G105" s="24"/>
      <c r="H105" s="24"/>
      <c r="I105" s="25"/>
      <c r="J105" s="54"/>
      <c r="K105" s="42"/>
      <c r="L105" s="42"/>
      <c r="N105" s="43"/>
      <c r="O105" s="43"/>
      <c r="P105" s="43"/>
      <c r="Q105" s="37" t="s">
        <v>168</v>
      </c>
      <c r="R105" s="95"/>
      <c r="S105" s="49"/>
      <c r="T105" s="96"/>
    </row>
    <row r="106" spans="1:1016" s="24" customFormat="1" ht="21.6" customHeight="1" x14ac:dyDescent="0.15">
      <c r="A106"/>
      <c r="B106" s="1"/>
      <c r="C106" s="2"/>
      <c r="D106" s="148"/>
      <c r="E106" s="152" t="s">
        <v>193</v>
      </c>
      <c r="I106" s="25"/>
      <c r="J106" s="54"/>
      <c r="M106" s="158"/>
      <c r="N106" s="157"/>
      <c r="Q106" s="67">
        <f>Q103*1.22</f>
        <v>268607.39999999997</v>
      </c>
      <c r="R106" s="97"/>
      <c r="S106" s="94"/>
      <c r="T106" s="93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</row>
    <row r="107" spans="1:1016" s="24" customFormat="1" ht="21.6" customHeight="1" thickBot="1" x14ac:dyDescent="0.2">
      <c r="A107"/>
      <c r="B107" s="1"/>
      <c r="C107" s="2"/>
      <c r="D107" s="149"/>
      <c r="E107" s="151" t="s">
        <v>194</v>
      </c>
      <c r="I107" s="25"/>
      <c r="J107" s="54"/>
      <c r="M107" s="151"/>
      <c r="Q107" s="93"/>
      <c r="R107" s="93"/>
      <c r="S107" s="94"/>
      <c r="T107" s="93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</row>
    <row r="108" spans="1:1016" ht="24" customHeight="1" x14ac:dyDescent="0.15">
      <c r="L108" s="24"/>
      <c r="M108" s="151"/>
    </row>
    <row r="109" spans="1:1016" ht="24" customHeight="1" x14ac:dyDescent="0.15">
      <c r="L109" s="24"/>
      <c r="M109" s="152"/>
    </row>
    <row r="110" spans="1:1016" ht="21" x14ac:dyDescent="0.15">
      <c r="C110" s="159" t="s">
        <v>211</v>
      </c>
      <c r="L110" s="24"/>
      <c r="M110" s="151"/>
    </row>
    <row r="111" spans="1:1016" x14ac:dyDescent="0.15">
      <c r="F111" s="169" t="s">
        <v>204</v>
      </c>
      <c r="G111" s="170">
        <v>928707</v>
      </c>
      <c r="L111" s="24"/>
    </row>
    <row r="112" spans="1:1016" x14ac:dyDescent="0.15">
      <c r="B112" s="160" t="s">
        <v>7</v>
      </c>
      <c r="C112" s="161" t="s">
        <v>140</v>
      </c>
      <c r="D112" s="162">
        <v>24000</v>
      </c>
      <c r="L112" s="24"/>
    </row>
    <row r="113" spans="2:13" x14ac:dyDescent="0.15">
      <c r="B113" s="160" t="s">
        <v>141</v>
      </c>
      <c r="C113" s="161" t="s">
        <v>142</v>
      </c>
      <c r="D113" s="162">
        <v>5250</v>
      </c>
      <c r="G113" s="31" t="s">
        <v>205</v>
      </c>
    </row>
    <row r="114" spans="2:13" x14ac:dyDescent="0.15">
      <c r="B114" s="160" t="s">
        <v>18</v>
      </c>
      <c r="C114" s="161" t="s">
        <v>143</v>
      </c>
      <c r="D114" s="162">
        <v>750</v>
      </c>
      <c r="F114" s="165" t="s">
        <v>206</v>
      </c>
      <c r="G114" s="166">
        <v>278201.68</v>
      </c>
    </row>
    <row r="115" spans="2:13" ht="31.5" x14ac:dyDescent="0.15">
      <c r="B115" s="160" t="s">
        <v>144</v>
      </c>
      <c r="C115" s="161" t="s">
        <v>201</v>
      </c>
      <c r="D115" s="162">
        <v>17500</v>
      </c>
      <c r="F115" s="165" t="s">
        <v>207</v>
      </c>
      <c r="G115" s="166">
        <v>192998.92</v>
      </c>
    </row>
    <row r="116" spans="2:13" ht="31.5" x14ac:dyDescent="0.15">
      <c r="B116" s="160" t="s">
        <v>144</v>
      </c>
      <c r="C116" s="172" t="s">
        <v>202</v>
      </c>
      <c r="D116" s="162">
        <v>8500</v>
      </c>
      <c r="F116" s="165" t="s">
        <v>208</v>
      </c>
      <c r="G116" s="166">
        <v>31793.16</v>
      </c>
      <c r="M116" s="171"/>
    </row>
    <row r="117" spans="2:13" ht="21" x14ac:dyDescent="0.15">
      <c r="B117" s="160" t="s">
        <v>153</v>
      </c>
      <c r="C117" s="161" t="s">
        <v>154</v>
      </c>
      <c r="D117" s="162">
        <v>2120</v>
      </c>
      <c r="F117" s="161" t="s">
        <v>209</v>
      </c>
      <c r="G117" s="166">
        <v>20862</v>
      </c>
    </row>
    <row r="118" spans="2:13" ht="21" x14ac:dyDescent="0.15">
      <c r="B118" s="160" t="s">
        <v>155</v>
      </c>
      <c r="C118" s="161" t="s">
        <v>156</v>
      </c>
      <c r="D118" s="162">
        <v>22000</v>
      </c>
      <c r="F118" s="165"/>
      <c r="G118" s="167" t="s">
        <v>123</v>
      </c>
    </row>
    <row r="119" spans="2:13" x14ac:dyDescent="0.15">
      <c r="B119" s="160"/>
      <c r="C119" s="163" t="s">
        <v>203</v>
      </c>
      <c r="D119" s="164">
        <f>SUM(D112:D118)</f>
        <v>80120</v>
      </c>
      <c r="F119" s="165"/>
      <c r="G119" s="168">
        <f>SUM(G114:G118)</f>
        <v>523855.75999999995</v>
      </c>
    </row>
    <row r="121" spans="2:13" ht="21" x14ac:dyDescent="0.15">
      <c r="F121" s="161" t="s">
        <v>210</v>
      </c>
      <c r="G121" s="168">
        <f>G111-G119</f>
        <v>404851.24000000005</v>
      </c>
    </row>
    <row r="123" spans="2:13" x14ac:dyDescent="0.15">
      <c r="C123" s="180"/>
      <c r="D123" s="181"/>
    </row>
  </sheetData>
  <mergeCells count="29">
    <mergeCell ref="A45:B45"/>
    <mergeCell ref="C45:L45"/>
    <mergeCell ref="C31:L31"/>
    <mergeCell ref="C33:L33"/>
    <mergeCell ref="C19:L19"/>
    <mergeCell ref="C27:L27"/>
    <mergeCell ref="A53:B53"/>
    <mergeCell ref="C53:L53"/>
    <mergeCell ref="C48:N48"/>
    <mergeCell ref="A49:B49"/>
    <mergeCell ref="C49:L49"/>
    <mergeCell ref="C52:N52"/>
    <mergeCell ref="A63:B63"/>
    <mergeCell ref="C63:L63"/>
    <mergeCell ref="A58:B58"/>
    <mergeCell ref="C58:L58"/>
    <mergeCell ref="C62:N62"/>
    <mergeCell ref="A98:B98"/>
    <mergeCell ref="C98:L98"/>
    <mergeCell ref="C71:N71"/>
    <mergeCell ref="A72:B72"/>
    <mergeCell ref="C72:L72"/>
    <mergeCell ref="A74:B74"/>
    <mergeCell ref="C74:L74"/>
    <mergeCell ref="R1:T1"/>
    <mergeCell ref="C97:N97"/>
    <mergeCell ref="C57:N57"/>
    <mergeCell ref="C44:N44"/>
    <mergeCell ref="C18:N18"/>
  </mergeCells>
  <printOptions horizontalCentered="1" headings="1"/>
  <pageMargins left="0.15748031496062992" right="0.15748031496062992" top="0.15748031496062992" bottom="0.94488188976377963" header="0.51181102362204722" footer="0.15748031496062992"/>
  <pageSetup paperSize="8" scale="73" firstPageNumber="0" fitToHeight="0" pageOrder="overThenDown" orientation="landscape" r:id="rId1"/>
  <headerFooter>
    <oddFooter>&amp;L&amp;"Verdana Pro,Grassetto"&amp;9    Smart CITY
    SIMULAZIONE A "FINE CONTRATTO ADDENDUM" (2029)
    agg. 10/09/2021
    (già tolta ZTL, data per fatta)
    REV. 25/11/2022 (già tolti PALAZZETTO e PERTINI eseguiti 2022)&amp;RPagina &amp;P di &amp;N</oddFooter>
  </headerFooter>
  <rowBreaks count="1" manualBreakCount="1">
    <brk id="5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68"/>
  <sheetViews>
    <sheetView view="pageBreakPreview" zoomScaleNormal="100" workbookViewId="0">
      <selection activeCell="E13" sqref="E13"/>
    </sheetView>
  </sheetViews>
  <sheetFormatPr defaultRowHeight="10.5" x14ac:dyDescent="0.15"/>
  <cols>
    <col min="1" max="1" width="44.28515625"/>
    <col min="2" max="2" width="23.5703125"/>
    <col min="3" max="3" width="20.85546875" style="4"/>
    <col min="4" max="4" width="14.42578125"/>
    <col min="5" max="5" width="19.28515625"/>
    <col min="6" max="6" width="14.42578125"/>
    <col min="7" max="7" width="15.5703125"/>
    <col min="8" max="8" width="14.85546875"/>
    <col min="9" max="9" width="19.7109375"/>
    <col min="10" max="10" width="17.5703125"/>
    <col min="11" max="11" width="15.28515625"/>
    <col min="12" max="1025" width="14.42578125"/>
  </cols>
  <sheetData>
    <row r="1" spans="1:18" ht="15" x14ac:dyDescent="0.2">
      <c r="A1" s="5" t="s">
        <v>83</v>
      </c>
      <c r="B1" s="5"/>
      <c r="C1"/>
      <c r="D1" s="5"/>
      <c r="I1" s="6"/>
    </row>
    <row r="2" spans="1:18" ht="15" x14ac:dyDescent="0.2">
      <c r="A2" s="5" t="s">
        <v>84</v>
      </c>
      <c r="C2"/>
    </row>
    <row r="3" spans="1:18" x14ac:dyDescent="0.15">
      <c r="C3"/>
      <c r="E3" s="4" t="s">
        <v>85</v>
      </c>
      <c r="F3" s="4"/>
      <c r="G3" s="4"/>
      <c r="H3" s="4">
        <v>10302075</v>
      </c>
    </row>
    <row r="4" spans="1:18" ht="15" x14ac:dyDescent="0.2">
      <c r="A4" s="5" t="s">
        <v>86</v>
      </c>
      <c r="B4" s="7">
        <v>5488196</v>
      </c>
      <c r="C4"/>
    </row>
    <row r="5" spans="1:18" ht="15" x14ac:dyDescent="0.2">
      <c r="A5" s="8" t="s">
        <v>87</v>
      </c>
      <c r="B5" s="9">
        <f>B4*1.22</f>
        <v>6695599.1200000001</v>
      </c>
      <c r="C5"/>
    </row>
    <row r="6" spans="1:18" x14ac:dyDescent="0.15">
      <c r="C6"/>
    </row>
    <row r="9" spans="1:18" x14ac:dyDescent="0.15">
      <c r="A9" s="4"/>
      <c r="B9" s="10"/>
      <c r="C9" s="11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21" x14ac:dyDescent="0.15">
      <c r="A10" s="12" t="s">
        <v>88</v>
      </c>
      <c r="B10" s="13" t="s">
        <v>89</v>
      </c>
      <c r="C10" s="14" t="s">
        <v>90</v>
      </c>
      <c r="D10" s="14" t="s">
        <v>91</v>
      </c>
      <c r="E10" s="14" t="s">
        <v>92</v>
      </c>
      <c r="F10" s="14" t="s">
        <v>93</v>
      </c>
      <c r="G10" s="14" t="s">
        <v>94</v>
      </c>
      <c r="H10" s="14" t="s">
        <v>95</v>
      </c>
      <c r="I10" s="14" t="s">
        <v>96</v>
      </c>
      <c r="J10" s="10"/>
      <c r="K10" s="10"/>
      <c r="L10" s="10"/>
      <c r="M10" s="10"/>
      <c r="N10" s="10"/>
      <c r="O10" s="10"/>
      <c r="P10" s="10"/>
      <c r="Q10" s="10"/>
      <c r="R10" s="10"/>
    </row>
    <row r="11" spans="1:18" x14ac:dyDescent="0.15">
      <c r="A11" s="15" t="s">
        <v>97</v>
      </c>
      <c r="B11" s="15" t="s">
        <v>98</v>
      </c>
      <c r="C11" s="13">
        <v>133000</v>
      </c>
      <c r="D11" s="16">
        <v>0</v>
      </c>
      <c r="E11" s="16">
        <v>76311</v>
      </c>
      <c r="F11" s="16"/>
      <c r="G11" s="16">
        <v>56689</v>
      </c>
      <c r="H11" s="16"/>
    </row>
    <row r="12" spans="1:18" x14ac:dyDescent="0.15">
      <c r="A12" s="15" t="s">
        <v>99</v>
      </c>
      <c r="B12" s="15"/>
      <c r="C12" s="13"/>
      <c r="D12" s="16"/>
      <c r="E12" s="16"/>
      <c r="F12" s="16"/>
      <c r="G12" s="16"/>
      <c r="H12" s="16">
        <v>76311</v>
      </c>
      <c r="I12" t="s">
        <v>100</v>
      </c>
    </row>
    <row r="13" spans="1:18" x14ac:dyDescent="0.15">
      <c r="A13" s="15" t="s">
        <v>99</v>
      </c>
      <c r="B13" s="15"/>
      <c r="C13" s="13"/>
      <c r="D13" s="16"/>
      <c r="E13" s="16"/>
      <c r="F13" s="16"/>
      <c r="G13" s="16"/>
      <c r="H13" s="16">
        <v>56689</v>
      </c>
      <c r="I13" t="s">
        <v>101</v>
      </c>
      <c r="J13" s="11">
        <f>H12+H13</f>
        <v>133000</v>
      </c>
    </row>
    <row r="14" spans="1:18" x14ac:dyDescent="0.15">
      <c r="A14" s="15" t="s">
        <v>99</v>
      </c>
      <c r="B14" s="15" t="s">
        <v>102</v>
      </c>
      <c r="C14" s="13">
        <v>183000</v>
      </c>
      <c r="D14" s="16">
        <v>13034</v>
      </c>
      <c r="E14" s="16">
        <v>169966</v>
      </c>
      <c r="F14" s="16">
        <v>-59458.400000000001</v>
      </c>
      <c r="G14" s="16"/>
      <c r="H14" s="16">
        <v>13034</v>
      </c>
      <c r="I14" t="s">
        <v>101</v>
      </c>
    </row>
    <row r="15" spans="1:18" x14ac:dyDescent="0.15">
      <c r="A15" s="15" t="s">
        <v>103</v>
      </c>
      <c r="B15" s="15"/>
      <c r="C15" s="13"/>
      <c r="D15" s="16"/>
      <c r="E15" s="16"/>
      <c r="F15" s="16"/>
      <c r="G15" s="16"/>
      <c r="H15" s="16">
        <v>110507.6</v>
      </c>
      <c r="I15" s="15" t="s">
        <v>104</v>
      </c>
      <c r="J15" s="11">
        <f>C14+F14</f>
        <v>123541.6</v>
      </c>
      <c r="K15" s="10"/>
    </row>
    <row r="16" spans="1:18" x14ac:dyDescent="0.15">
      <c r="A16" s="15" t="s">
        <v>99</v>
      </c>
      <c r="B16" s="15" t="s">
        <v>105</v>
      </c>
      <c r="C16" s="13">
        <v>67000</v>
      </c>
      <c r="D16" s="16"/>
      <c r="E16" s="16"/>
      <c r="F16" s="16"/>
      <c r="G16" s="16"/>
      <c r="H16" s="16"/>
      <c r="I16" s="15"/>
    </row>
    <row r="17" spans="1:10" x14ac:dyDescent="0.15">
      <c r="A17" s="15" t="s">
        <v>103</v>
      </c>
      <c r="B17" s="15"/>
      <c r="C17" s="13"/>
      <c r="D17" s="16"/>
      <c r="E17" s="16"/>
      <c r="F17" s="16">
        <v>-67000</v>
      </c>
      <c r="G17" s="16"/>
      <c r="H17" s="16"/>
      <c r="I17" s="15"/>
      <c r="J17" s="10"/>
    </row>
    <row r="18" spans="1:10" x14ac:dyDescent="0.15">
      <c r="A18" s="15" t="s">
        <v>103</v>
      </c>
      <c r="B18" s="15" t="s">
        <v>106</v>
      </c>
      <c r="C18" s="13">
        <v>247574.6</v>
      </c>
      <c r="D18" s="16">
        <v>0</v>
      </c>
      <c r="F18" s="16"/>
      <c r="G18" s="16"/>
      <c r="H18" s="16"/>
      <c r="I18" s="15"/>
      <c r="J18" s="10"/>
    </row>
    <row r="19" spans="1:10" x14ac:dyDescent="0.15">
      <c r="A19" s="15" t="s">
        <v>103</v>
      </c>
      <c r="B19" s="15"/>
      <c r="C19" s="13"/>
      <c r="D19" s="16"/>
      <c r="E19" s="16">
        <v>247574.6</v>
      </c>
      <c r="F19" s="16"/>
      <c r="G19" s="16"/>
      <c r="J19" s="11"/>
    </row>
    <row r="20" spans="1:10" x14ac:dyDescent="0.15">
      <c r="A20" s="15" t="s">
        <v>107</v>
      </c>
      <c r="B20" s="15"/>
      <c r="C20" s="13"/>
      <c r="D20" s="16"/>
      <c r="E20" s="16"/>
      <c r="F20" s="16"/>
      <c r="G20" s="16"/>
      <c r="H20" s="16">
        <v>138799.4</v>
      </c>
      <c r="I20" s="16" t="s">
        <v>108</v>
      </c>
      <c r="J20" s="11"/>
    </row>
    <row r="21" spans="1:10" x14ac:dyDescent="0.15">
      <c r="A21" s="15" t="s">
        <v>107</v>
      </c>
      <c r="B21" s="15"/>
      <c r="C21" s="13"/>
      <c r="D21" s="16"/>
      <c r="E21" s="16"/>
      <c r="F21" s="16"/>
      <c r="G21" s="16"/>
      <c r="H21" s="16">
        <v>108775.2</v>
      </c>
      <c r="I21" s="16" t="s">
        <v>109</v>
      </c>
      <c r="J21" s="11">
        <f>H20+H21</f>
        <v>247574.59999999998</v>
      </c>
    </row>
    <row r="22" spans="1:10" x14ac:dyDescent="0.15">
      <c r="A22" s="15" t="s">
        <v>107</v>
      </c>
      <c r="B22" s="15" t="s">
        <v>110</v>
      </c>
      <c r="C22" s="13">
        <v>298070.40000000002</v>
      </c>
      <c r="D22" s="16">
        <v>108775.2</v>
      </c>
      <c r="E22" s="16"/>
      <c r="F22" s="16"/>
      <c r="G22" s="16"/>
      <c r="H22" s="16">
        <v>108775.2</v>
      </c>
      <c r="I22" s="16" t="s">
        <v>111</v>
      </c>
      <c r="J22" s="11">
        <v>108775.2</v>
      </c>
    </row>
    <row r="23" spans="1:10" x14ac:dyDescent="0.15">
      <c r="A23" s="15" t="s">
        <v>107</v>
      </c>
      <c r="B23" s="15"/>
      <c r="C23" s="13"/>
      <c r="E23" s="16"/>
      <c r="F23" s="16"/>
      <c r="G23" s="16"/>
      <c r="H23" s="17"/>
      <c r="I23" s="15"/>
      <c r="J23" s="11"/>
    </row>
    <row r="24" spans="1:10" x14ac:dyDescent="0.15">
      <c r="A24" s="15" t="s">
        <v>112</v>
      </c>
      <c r="B24" s="15"/>
      <c r="C24" s="13"/>
      <c r="D24" s="16"/>
      <c r="E24" s="16"/>
      <c r="F24" s="16"/>
      <c r="G24" s="16"/>
      <c r="H24" s="16"/>
      <c r="I24" s="15"/>
      <c r="J24" s="10"/>
    </row>
    <row r="25" spans="1:10" x14ac:dyDescent="0.15">
      <c r="A25" s="15" t="s">
        <v>113</v>
      </c>
      <c r="B25" s="15"/>
      <c r="C25" s="13"/>
      <c r="D25" s="16"/>
      <c r="E25" s="16"/>
      <c r="F25" s="16"/>
      <c r="G25" s="16"/>
      <c r="H25" s="16"/>
      <c r="I25" s="15"/>
    </row>
    <row r="26" spans="1:10" x14ac:dyDescent="0.15">
      <c r="A26" s="15" t="s">
        <v>114</v>
      </c>
      <c r="B26" s="15"/>
      <c r="C26" s="13"/>
      <c r="D26" s="16"/>
      <c r="E26" s="16"/>
      <c r="F26" s="16"/>
      <c r="G26" s="16"/>
      <c r="H26" s="16"/>
      <c r="I26" s="15"/>
    </row>
    <row r="27" spans="1:10" x14ac:dyDescent="0.15">
      <c r="A27" s="15" t="s">
        <v>115</v>
      </c>
      <c r="B27" s="15"/>
      <c r="C27" s="13"/>
      <c r="D27" s="16"/>
      <c r="E27" s="16"/>
      <c r="F27" s="16"/>
      <c r="G27" s="16"/>
      <c r="H27" s="16"/>
      <c r="I27" s="15"/>
    </row>
    <row r="28" spans="1:10" x14ac:dyDescent="0.15">
      <c r="A28" s="15" t="s">
        <v>116</v>
      </c>
      <c r="B28" s="15"/>
      <c r="C28" s="13"/>
      <c r="D28" s="16"/>
      <c r="E28" s="16"/>
      <c r="F28" s="16"/>
      <c r="G28" s="16"/>
      <c r="H28" s="16"/>
      <c r="I28" s="15"/>
    </row>
    <row r="29" spans="1:10" x14ac:dyDescent="0.15">
      <c r="A29" s="15" t="s">
        <v>117</v>
      </c>
      <c r="B29" s="15"/>
      <c r="C29" s="13"/>
      <c r="D29" s="16"/>
      <c r="E29" s="16"/>
      <c r="F29" s="16"/>
      <c r="G29" s="16"/>
      <c r="H29" s="16"/>
      <c r="I29" s="15"/>
    </row>
    <row r="30" spans="1:10" x14ac:dyDescent="0.15">
      <c r="A30" s="15" t="s">
        <v>118</v>
      </c>
      <c r="B30" s="15"/>
      <c r="C30" s="13"/>
      <c r="D30" s="16"/>
      <c r="E30" s="16"/>
      <c r="F30" s="16"/>
      <c r="G30" s="16"/>
      <c r="H30" s="16"/>
      <c r="I30" s="15"/>
    </row>
    <row r="31" spans="1:10" x14ac:dyDescent="0.15">
      <c r="A31" s="15" t="s">
        <v>119</v>
      </c>
      <c r="B31" s="15"/>
      <c r="C31" s="13"/>
      <c r="D31" s="16"/>
      <c r="E31" s="16"/>
      <c r="F31" s="16"/>
      <c r="G31" s="16"/>
      <c r="H31" s="16"/>
      <c r="I31" s="15"/>
    </row>
    <row r="32" spans="1:10" x14ac:dyDescent="0.15">
      <c r="A32" s="15" t="s">
        <v>120</v>
      </c>
      <c r="B32" s="15"/>
      <c r="C32" s="13"/>
      <c r="D32" s="16"/>
      <c r="E32" s="16"/>
      <c r="F32" s="16"/>
      <c r="G32" s="16"/>
      <c r="H32" s="16"/>
      <c r="I32" s="15"/>
    </row>
    <row r="33" spans="1:10" x14ac:dyDescent="0.15">
      <c r="A33" s="15" t="s">
        <v>121</v>
      </c>
      <c r="B33" s="15"/>
      <c r="C33" s="13"/>
      <c r="D33" s="16"/>
      <c r="E33" s="16"/>
      <c r="F33" s="16"/>
      <c r="G33" s="16"/>
      <c r="H33" s="16"/>
      <c r="I33" s="15"/>
    </row>
    <row r="34" spans="1:10" x14ac:dyDescent="0.15">
      <c r="A34" s="15" t="s">
        <v>122</v>
      </c>
      <c r="B34" s="15"/>
      <c r="C34" s="13"/>
      <c r="D34" s="16"/>
      <c r="E34" s="16"/>
      <c r="F34" s="16"/>
      <c r="G34" s="16"/>
      <c r="H34" s="16"/>
      <c r="I34" s="15"/>
    </row>
    <row r="35" spans="1:10" x14ac:dyDescent="0.15">
      <c r="C35"/>
      <c r="J35" s="18" t="s">
        <v>123</v>
      </c>
    </row>
    <row r="36" spans="1:10" x14ac:dyDescent="0.15">
      <c r="C36"/>
      <c r="J36" s="19">
        <f>SUM(J10:J34)</f>
        <v>612891.39999999991</v>
      </c>
    </row>
    <row r="38" spans="1:10" x14ac:dyDescent="0.15">
      <c r="C38"/>
      <c r="H38" s="18" t="s">
        <v>124</v>
      </c>
      <c r="I38" s="18"/>
      <c r="J38" s="19">
        <f>B5-J36</f>
        <v>6082707.7200000007</v>
      </c>
    </row>
    <row r="42" spans="1:10" x14ac:dyDescent="0.15">
      <c r="A42" s="20" t="s">
        <v>125</v>
      </c>
      <c r="C42"/>
    </row>
    <row r="43" spans="1:10" x14ac:dyDescent="0.15">
      <c r="A43" s="12" t="s">
        <v>88</v>
      </c>
      <c r="B43" s="13" t="s">
        <v>126</v>
      </c>
      <c r="C43" s="13" t="s">
        <v>127</v>
      </c>
      <c r="D43" s="13" t="s">
        <v>128</v>
      </c>
      <c r="E43" s="13" t="s">
        <v>96</v>
      </c>
      <c r="F43" s="13" t="s">
        <v>95</v>
      </c>
    </row>
    <row r="44" spans="1:10" x14ac:dyDescent="0.15">
      <c r="A44" s="15" t="s">
        <v>97</v>
      </c>
      <c r="B44" s="16">
        <v>57950</v>
      </c>
      <c r="C44" s="16">
        <v>18361</v>
      </c>
      <c r="D44" s="16"/>
      <c r="F44" s="16"/>
    </row>
    <row r="45" spans="1:10" x14ac:dyDescent="0.15">
      <c r="A45" s="15" t="s">
        <v>99</v>
      </c>
      <c r="C45"/>
      <c r="D45" s="16"/>
      <c r="E45" t="s">
        <v>100</v>
      </c>
      <c r="F45" s="16">
        <v>76311</v>
      </c>
      <c r="G45" s="10"/>
    </row>
    <row r="46" spans="1:10" x14ac:dyDescent="0.15">
      <c r="A46" s="15" t="s">
        <v>99</v>
      </c>
      <c r="B46" s="16">
        <v>19520</v>
      </c>
      <c r="C46" s="16">
        <v>50203</v>
      </c>
      <c r="D46" s="16"/>
      <c r="E46" t="s">
        <v>101</v>
      </c>
      <c r="F46" s="16">
        <v>69723</v>
      </c>
      <c r="G46" s="10"/>
    </row>
    <row r="47" spans="1:10" x14ac:dyDescent="0.15">
      <c r="A47" s="15" t="s">
        <v>99</v>
      </c>
      <c r="B47" s="16">
        <v>40260</v>
      </c>
      <c r="C47" s="16">
        <v>68076</v>
      </c>
      <c r="D47" s="16"/>
      <c r="E47" s="16"/>
      <c r="F47" s="13"/>
      <c r="G47" s="10"/>
    </row>
    <row r="48" spans="1:10" x14ac:dyDescent="0.15">
      <c r="A48" s="15" t="s">
        <v>103</v>
      </c>
      <c r="C48" s="16">
        <v>2171.6</v>
      </c>
      <c r="D48" s="16"/>
      <c r="E48" s="15" t="s">
        <v>104</v>
      </c>
      <c r="F48" s="16">
        <v>110507.6</v>
      </c>
    </row>
    <row r="49" spans="1:7" x14ac:dyDescent="0.15">
      <c r="A49" s="15" t="s">
        <v>103</v>
      </c>
      <c r="B49" s="16">
        <v>31842</v>
      </c>
      <c r="C49" s="16">
        <v>106957.4</v>
      </c>
      <c r="D49" s="16"/>
      <c r="E49" s="16" t="s">
        <v>108</v>
      </c>
      <c r="F49" s="15"/>
      <c r="G49" s="10"/>
    </row>
    <row r="50" spans="1:7" x14ac:dyDescent="0.15">
      <c r="A50" s="15" t="s">
        <v>103</v>
      </c>
      <c r="B50" s="16"/>
      <c r="C50" s="16"/>
      <c r="D50" s="16"/>
      <c r="E50" s="16" t="s">
        <v>109</v>
      </c>
      <c r="F50" s="15"/>
    </row>
    <row r="51" spans="1:7" x14ac:dyDescent="0.15">
      <c r="A51" s="15" t="s">
        <v>107</v>
      </c>
      <c r="B51" s="16"/>
      <c r="C51" s="16"/>
      <c r="D51" s="16"/>
      <c r="E51" s="16"/>
      <c r="F51" s="16">
        <v>138799.4</v>
      </c>
    </row>
    <row r="52" spans="1:7" x14ac:dyDescent="0.15">
      <c r="A52" s="15" t="s">
        <v>107</v>
      </c>
      <c r="B52" s="16"/>
      <c r="C52" s="16"/>
      <c r="D52" s="16"/>
      <c r="E52" s="16"/>
      <c r="F52" s="16">
        <v>108775.2</v>
      </c>
    </row>
    <row r="53" spans="1:7" x14ac:dyDescent="0.15">
      <c r="A53" s="15" t="s">
        <v>107</v>
      </c>
      <c r="B53" s="16"/>
      <c r="C53" s="16"/>
      <c r="D53" s="16"/>
      <c r="E53" s="16" t="s">
        <v>111</v>
      </c>
      <c r="F53" s="16">
        <v>108775.2</v>
      </c>
      <c r="G53" s="10"/>
    </row>
    <row r="54" spans="1:7" x14ac:dyDescent="0.15">
      <c r="A54" s="15" t="s">
        <v>107</v>
      </c>
      <c r="B54" s="17"/>
      <c r="C54" s="17"/>
      <c r="D54" s="21"/>
      <c r="E54" s="17"/>
      <c r="F54" s="22"/>
    </row>
    <row r="55" spans="1:7" x14ac:dyDescent="0.15">
      <c r="A55" s="15" t="s">
        <v>112</v>
      </c>
      <c r="B55" s="17"/>
      <c r="C55" s="17"/>
      <c r="D55" s="17"/>
      <c r="E55" s="17"/>
      <c r="F55" s="17"/>
    </row>
    <row r="56" spans="1:7" x14ac:dyDescent="0.15">
      <c r="A56" s="15" t="s">
        <v>113</v>
      </c>
      <c r="B56" s="17"/>
      <c r="C56" s="17"/>
      <c r="D56" s="17"/>
      <c r="E56" s="17"/>
      <c r="F56" s="17"/>
    </row>
    <row r="57" spans="1:7" x14ac:dyDescent="0.15">
      <c r="A57" s="15" t="s">
        <v>114</v>
      </c>
      <c r="B57" s="17"/>
      <c r="C57" s="17"/>
      <c r="D57" s="17"/>
      <c r="E57" s="17"/>
      <c r="F57" s="17"/>
    </row>
    <row r="58" spans="1:7" x14ac:dyDescent="0.15">
      <c r="A58" s="15" t="s">
        <v>115</v>
      </c>
      <c r="B58" s="17"/>
      <c r="C58" s="17"/>
      <c r="D58" s="17"/>
      <c r="E58" s="17"/>
      <c r="F58" s="17"/>
    </row>
    <row r="59" spans="1:7" x14ac:dyDescent="0.15">
      <c r="A59" s="15" t="s">
        <v>116</v>
      </c>
      <c r="B59" s="17"/>
      <c r="C59" s="17"/>
      <c r="D59" s="17"/>
      <c r="E59" s="17"/>
      <c r="F59" s="17"/>
    </row>
    <row r="60" spans="1:7" x14ac:dyDescent="0.15">
      <c r="A60" s="15" t="s">
        <v>117</v>
      </c>
      <c r="B60" s="17"/>
      <c r="C60" s="17"/>
      <c r="D60" s="17"/>
      <c r="E60" s="17"/>
      <c r="F60" s="17"/>
    </row>
    <row r="61" spans="1:7" x14ac:dyDescent="0.15">
      <c r="A61" s="15" t="s">
        <v>118</v>
      </c>
      <c r="B61" s="17"/>
      <c r="C61" s="17"/>
      <c r="D61" s="17"/>
      <c r="E61" s="17"/>
      <c r="F61" s="17"/>
    </row>
    <row r="62" spans="1:7" x14ac:dyDescent="0.15">
      <c r="A62" s="15" t="s">
        <v>119</v>
      </c>
      <c r="B62" s="17"/>
      <c r="C62" s="17"/>
      <c r="D62" s="17"/>
      <c r="E62" s="17"/>
      <c r="F62" s="17"/>
    </row>
    <row r="63" spans="1:7" x14ac:dyDescent="0.15">
      <c r="A63" s="15" t="s">
        <v>120</v>
      </c>
      <c r="B63" s="17"/>
      <c r="C63" s="17"/>
      <c r="D63" s="17"/>
      <c r="E63" s="17"/>
      <c r="F63" s="17"/>
    </row>
    <row r="64" spans="1:7" x14ac:dyDescent="0.15">
      <c r="A64" s="15" t="s">
        <v>121</v>
      </c>
      <c r="B64" s="17"/>
      <c r="C64" s="17"/>
      <c r="D64" s="17"/>
      <c r="E64" s="17"/>
      <c r="F64" s="17"/>
    </row>
    <row r="65" spans="1:10" x14ac:dyDescent="0.15">
      <c r="A65" s="15" t="s">
        <v>122</v>
      </c>
      <c r="B65" s="17"/>
      <c r="C65" s="17"/>
      <c r="D65" s="17"/>
      <c r="E65" s="17"/>
      <c r="F65" s="17"/>
    </row>
    <row r="66" spans="1:10" x14ac:dyDescent="0.15">
      <c r="B66" t="s">
        <v>123</v>
      </c>
      <c r="C66" s="4" t="s">
        <v>123</v>
      </c>
      <c r="F66" t="s">
        <v>123</v>
      </c>
      <c r="J66" s="18"/>
    </row>
    <row r="67" spans="1:10" x14ac:dyDescent="0.15">
      <c r="C67" s="20"/>
      <c r="E67" s="23"/>
      <c r="J67" s="19"/>
    </row>
    <row r="68" spans="1:10" x14ac:dyDescent="0.15">
      <c r="C68" s="20" t="s">
        <v>129</v>
      </c>
      <c r="E68" s="23"/>
    </row>
  </sheetData>
  <pageMargins left="0.78749999999999998" right="0.78749999999999998" top="1.05277777777778" bottom="1.05277777777778" header="0.78749999999999998" footer="0.78749999999999998"/>
  <pageSetup paperSize="9" firstPageNumber="0" orientation="portrait" r:id="rId1"/>
  <headerFooter>
    <oddHeader>&amp;C&amp;"Times New Roman,Normale"&amp;12&amp;A</oddHeader>
    <oddFooter>&amp;C&amp;"Times New Roman,Normale"&amp;12Pagina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43BDA91410AB448C6F18D34FFFBED5" ma:contentTypeVersion="12" ma:contentTypeDescription="Creare un nuovo documento." ma:contentTypeScope="" ma:versionID="4861f038f28b8d069b56395c9d4b4284">
  <xsd:schema xmlns:xsd="http://www.w3.org/2001/XMLSchema" xmlns:xs="http://www.w3.org/2001/XMLSchema" xmlns:p="http://schemas.microsoft.com/office/2006/metadata/properties" xmlns:ns2="ad1f304d-2907-4255-8277-63e6f1c11172" xmlns:ns3="6e0cab0d-165d-4095-87e0-7bb797ffc4bb" targetNamespace="http://schemas.microsoft.com/office/2006/metadata/properties" ma:root="true" ma:fieldsID="84f442e1824fd1389c9d5425fc4fc6ec" ns2:_="" ns3:_="">
    <xsd:import namespace="ad1f304d-2907-4255-8277-63e6f1c11172"/>
    <xsd:import namespace="6e0cab0d-165d-4095-87e0-7bb797ffc4b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1f304d-2907-4255-8277-63e6f1c111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ef4fc14-2a5d-48bd-9f0b-8b4f47bba0c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0cab0d-165d-4095-87e0-7bb797ffc4b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7887583-1cec-405e-84aa-22ec08f7012b}" ma:internalName="TaxCatchAll" ma:showField="CatchAllData" ma:web="6e0cab0d-165d-4095-87e0-7bb797ffc4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CDC5E9-4854-4E13-AA6F-30CA68951A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1f304d-2907-4255-8277-63e6f1c11172"/>
    <ds:schemaRef ds:uri="6e0cab0d-165d-4095-87e0-7bb797ffc4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D60200-811C-4A8A-AFF5-0B56490A99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PREVISIONI 2023-24  ASM</vt:lpstr>
      <vt:lpstr>quadro riassuntivo contratto</vt:lpstr>
      <vt:lpstr>'PREVISIONI 2023-24  ASM'!Area_stampa</vt:lpstr>
      <vt:lpstr>'PREVISIONI 2023-24  ASM'!Excel_BuiltIn__FilterDatabase</vt:lpstr>
      <vt:lpstr>'PREVISIONI 2023-24  ASM'!Titoli_stampa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 Tonelli</dc:creator>
  <dc:description/>
  <cp:lastModifiedBy>Lorenza Ciprandi</cp:lastModifiedBy>
  <cp:revision>2</cp:revision>
  <cp:lastPrinted>2022-11-25T08:03:18Z</cp:lastPrinted>
  <dcterms:created xsi:type="dcterms:W3CDTF">2018-09-26T13:15:20Z</dcterms:created>
  <dcterms:modified xsi:type="dcterms:W3CDTF">2023-01-23T09:11:44Z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